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835" windowHeight="7260" activeTab="1"/>
  </bookViews>
  <sheets>
    <sheet name="Definition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-1" sheetId="7" r:id="rId7"/>
    <sheet name="Table 6-2" sheetId="8" r:id="rId8"/>
    <sheet name="Table 7" sheetId="9" r:id="rId9"/>
    <sheet name="Table 8" sheetId="10" r:id="rId10"/>
    <sheet name="Table 9" sheetId="11" r:id="rId11"/>
    <sheet name="Table 10" sheetId="12" r:id="rId12"/>
    <sheet name="Table 11" sheetId="13" r:id="rId13"/>
  </sheets>
  <definedNames/>
  <calcPr fullCalcOnLoad="1"/>
</workbook>
</file>

<file path=xl/sharedStrings.xml><?xml version="1.0" encoding="utf-8"?>
<sst xmlns="http://schemas.openxmlformats.org/spreadsheetml/2006/main" count="289" uniqueCount="104">
  <si>
    <t>20-24</t>
  </si>
  <si>
    <t>25-29</t>
  </si>
  <si>
    <t>30-34</t>
  </si>
  <si>
    <t>35-39</t>
  </si>
  <si>
    <t>40-44</t>
  </si>
  <si>
    <t>45-49</t>
  </si>
  <si>
    <t>50-54</t>
  </si>
  <si>
    <t>-</t>
  </si>
  <si>
    <t>Source: 2010 Population Census, Statistics Bureau of Japan</t>
  </si>
  <si>
    <t>Rate (%)</t>
  </si>
  <si>
    <t>Number (persons)</t>
  </si>
  <si>
    <t xml:space="preserve">Type of Household (2 groups) </t>
  </si>
  <si>
    <t xml:space="preserve">  Never married</t>
  </si>
  <si>
    <t xml:space="preserve">  Widowed</t>
  </si>
  <si>
    <t xml:space="preserve">  Divorced</t>
  </si>
  <si>
    <t xml:space="preserve">Marital Status (3 groups) </t>
  </si>
  <si>
    <t>Total</t>
  </si>
  <si>
    <t>Total</t>
  </si>
  <si>
    <t>　15 ～ 19</t>
  </si>
  <si>
    <t>　20 ～ 24</t>
  </si>
  <si>
    <t>　25 ～ 29</t>
  </si>
  <si>
    <t>　30 ～ 34</t>
  </si>
  <si>
    <t>　35 ～ 39</t>
  </si>
  <si>
    <t>　40 ～ 44</t>
  </si>
  <si>
    <t>　45 ～ 49</t>
  </si>
  <si>
    <t>Total</t>
  </si>
  <si>
    <t>　50 ～ 54</t>
  </si>
  <si>
    <t>Source:  Population Census, Statistics Bureau of Japan</t>
  </si>
  <si>
    <t xml:space="preserve"> Age (9 groups) </t>
  </si>
  <si>
    <t>(persons)</t>
  </si>
  <si>
    <t>(%)</t>
  </si>
  <si>
    <t>Total</t>
  </si>
  <si>
    <t>Never married</t>
  </si>
  <si>
    <t>Divorced</t>
  </si>
  <si>
    <t>Widowed</t>
  </si>
  <si>
    <t>and Age (9 groups) - Japan (2010)</t>
  </si>
  <si>
    <t>and Marital Status (3 groups) - Japan (2010)</t>
  </si>
  <si>
    <t>(%)</t>
  </si>
  <si>
    <t>(persons)</t>
  </si>
  <si>
    <t xml:space="preserve">Marital Status    (3 groups) </t>
  </si>
  <si>
    <t xml:space="preserve">  55 years old and over</t>
  </si>
  <si>
    <t>Increase</t>
  </si>
  <si>
    <t>Rate (%)</t>
  </si>
  <si>
    <t>Total</t>
  </si>
  <si>
    <t>2000 - 2005</t>
  </si>
  <si>
    <t>2005 - 2010</t>
  </si>
  <si>
    <t xml:space="preserve">              - Japan (2000, 2005, 2010)</t>
  </si>
  <si>
    <t>Number</t>
  </si>
  <si>
    <t>Increased Rate</t>
  </si>
  <si>
    <t>Increased Number</t>
  </si>
  <si>
    <t>Year</t>
  </si>
  <si>
    <t>15-19 years old</t>
  </si>
  <si>
    <t>55 years old and over</t>
  </si>
  <si>
    <t>(thousand persons)</t>
  </si>
  <si>
    <t>Table 7-1. Female Population 15 years old and over</t>
  </si>
  <si>
    <t>Total</t>
  </si>
  <si>
    <t>Labor Force Population</t>
  </si>
  <si>
    <t>Not in Labor Force</t>
  </si>
  <si>
    <t xml:space="preserve">  Persons Engaged</t>
  </si>
  <si>
    <t xml:space="preserve">      Regular Employees</t>
  </si>
  <si>
    <t xml:space="preserve">      Temporary Employees</t>
  </si>
  <si>
    <t xml:space="preserve">      Part-time Emplotees and others</t>
  </si>
  <si>
    <t>Labor Force Status &amp; Employment Status (6 groups)</t>
  </si>
  <si>
    <t>　　　　　　by Labor Force Status &amp; Employment Status (6 groups)</t>
  </si>
  <si>
    <t xml:space="preserve">                    - Japan (2010)</t>
  </si>
  <si>
    <t xml:space="preserve">  Unemployed Persons</t>
  </si>
  <si>
    <t xml:space="preserve">  (Unemployment Rate)</t>
  </si>
  <si>
    <t xml:space="preserve">    Employed Persons and Directors</t>
  </si>
  <si>
    <t>by Marital Status (3 groups)  - Japan (2010)</t>
  </si>
  <si>
    <t>Note: In the avove table, Table 6-1 is used for the numerators and Table 4-1is used for the denominators.</t>
  </si>
  <si>
    <t>Definition of Single Father</t>
  </si>
  <si>
    <t>Definition of Father-child(ren) households</t>
  </si>
  <si>
    <t xml:space="preserve">Father-child(ren) households refer to the private households consisting of </t>
  </si>
  <si>
    <t>Table 1. Number of Single Fathers by Type of Household (2 groups) - Japan (2010)</t>
  </si>
  <si>
    <t>Table 2. Number of Single Fathers by Marital Status (3 groups) - Japan (2010)</t>
  </si>
  <si>
    <t>Table 3. Age Composition (9 groups) of Single Fathers - Japan (2010)</t>
  </si>
  <si>
    <t xml:space="preserve">Table 4-1. Number of Single Fathers by Marital Status (3 groups) </t>
  </si>
  <si>
    <t xml:space="preserve">Table 4-2. Age Composition (9 groups) of Single Fathers </t>
  </si>
  <si>
    <t xml:space="preserve">Table 5-1. Number of Single Fathers by Type of Household (2 groups) </t>
  </si>
  <si>
    <t xml:space="preserve">Table 5-2. Rate of Single Fathers by Type of Household (2 groups) </t>
  </si>
  <si>
    <t xml:space="preserve">Table 6-1. Number of Father-child(ren) Households by Marital Status (3 groups) </t>
  </si>
  <si>
    <t>and Father's Age (9 groups) - Japan (2010)</t>
  </si>
  <si>
    <t xml:space="preserve"> Father's Age (9 groups) </t>
  </si>
  <si>
    <t xml:space="preserve">Table 6-2. Rate of Father-child(ren) Households to Single Father's Households </t>
  </si>
  <si>
    <t xml:space="preserve">                by Marital Status (3 groups) and Father's Age (9 groups) - Japan (2010)</t>
  </si>
  <si>
    <t xml:space="preserve">Table 7-2 Numeber of Single Fathers </t>
  </si>
  <si>
    <t xml:space="preserve">Table 8. Changes in Number of Single Fathers - Japan (2000, 2005, 2010)
</t>
  </si>
  <si>
    <t>Table 9. Changes in Number of Single Fathers by Type of Household (2 groups)</t>
  </si>
  <si>
    <t xml:space="preserve">Table 10. Changes in Number of Never Married Single Fathers - Japan (2000, 2005, 2010)
</t>
  </si>
  <si>
    <t xml:space="preserve">Table 11-1. Changes in Age Composition (9 groups) of Single Fathers - Japan (2000, 2005, 2010）
</t>
  </si>
  <si>
    <t xml:space="preserve">Table 11-2. Changes in Age Composition (9 groups) of Never Married Single Fathers - Japan (2000, 2005, 2010）
</t>
  </si>
  <si>
    <t>-</t>
  </si>
  <si>
    <t>Number (thousand persons)</t>
  </si>
  <si>
    <t>(thousand persons)</t>
  </si>
  <si>
    <t>only a never married, widowed or divorced father and never married child(ren) under 20 years of age.</t>
  </si>
  <si>
    <t>Definition of Father-child(ren) households (including households with other household members)</t>
  </si>
  <si>
    <t>This household consists of "Father-child(ren) household" and other household members.</t>
  </si>
  <si>
    <t xml:space="preserve">Single Fathers mean the Fathers of "Father-child(ren) households" and  </t>
  </si>
  <si>
    <t>"Father-child(ren) households (including households with other household members)" here.</t>
  </si>
  <si>
    <t>The other household members are the father's parents or siblings in many cases.</t>
  </si>
  <si>
    <t>But the single fathers who are not living with their child / children are not included here.</t>
  </si>
  <si>
    <t>Father-child(ren) households</t>
  </si>
  <si>
    <t>Father-child(ren) households with other household members</t>
  </si>
  <si>
    <t>Father-child(ren) households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</si>
</sst>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 "/>
    <numFmt numFmtId="178" formatCode="#,##0.0;&quot;△ &quot;#,##0.0"/>
    <numFmt numFmtId="179" formatCode="#,##0_ ;[Red]\-#,##0\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#,###,##0;&quot;-&quot;#,###,##0"/>
    <numFmt numFmtId="185" formatCode="#,##0.00_ ;[Red]\-#,##0.00\ "/>
    <numFmt numFmtId="186" formatCode="#,##0_ "/>
    <numFmt numFmtId="187" formatCode="#,##0.00_ "/>
    <numFmt numFmtId="188" formatCode="#,##0.00;&quot;△ 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Arial Unicode MS"/>
      <family val="3"/>
    </font>
    <font>
      <sz val="10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 Unicode MS"/>
      <family val="3"/>
    </font>
    <font>
      <u val="single"/>
      <sz val="12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Arial"/>
      <family val="2"/>
    </font>
    <font>
      <sz val="11"/>
      <color theme="1"/>
      <name val="Arial Unicode MS"/>
      <family val="3"/>
    </font>
    <font>
      <sz val="12"/>
      <color theme="1"/>
      <name val="Arial Unicode MS"/>
      <family val="3"/>
    </font>
    <font>
      <sz val="10"/>
      <color theme="1"/>
      <name val="Arial Unicode MS"/>
      <family val="3"/>
    </font>
    <font>
      <u val="single"/>
      <sz val="12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176" fontId="47" fillId="0" borderId="10" xfId="0" applyNumberFormat="1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176" fontId="47" fillId="0" borderId="12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176" fontId="47" fillId="0" borderId="13" xfId="0" applyNumberFormat="1" applyFont="1" applyBorder="1" applyAlignment="1">
      <alignment vertical="center"/>
    </xf>
    <xf numFmtId="176" fontId="47" fillId="0" borderId="14" xfId="0" applyNumberFormat="1" applyFont="1" applyBorder="1" applyAlignment="1">
      <alignment vertical="center"/>
    </xf>
    <xf numFmtId="176" fontId="47" fillId="0" borderId="15" xfId="0" applyNumberFormat="1" applyFont="1" applyBorder="1" applyAlignment="1">
      <alignment vertical="center"/>
    </xf>
    <xf numFmtId="176" fontId="47" fillId="0" borderId="16" xfId="0" applyNumberFormat="1" applyFont="1" applyBorder="1" applyAlignment="1">
      <alignment vertical="center"/>
    </xf>
    <xf numFmtId="176" fontId="47" fillId="0" borderId="17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179" fontId="48" fillId="0" borderId="15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179" fontId="48" fillId="0" borderId="0" xfId="0" applyNumberFormat="1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179" fontId="48" fillId="0" borderId="16" xfId="0" applyNumberFormat="1" applyFont="1" applyBorder="1" applyAlignment="1">
      <alignment vertical="center"/>
    </xf>
    <xf numFmtId="176" fontId="48" fillId="0" borderId="11" xfId="0" applyNumberFormat="1" applyFont="1" applyBorder="1" applyAlignment="1">
      <alignment vertical="center"/>
    </xf>
    <xf numFmtId="179" fontId="48" fillId="0" borderId="17" xfId="0" applyNumberFormat="1" applyFont="1" applyBorder="1" applyAlignment="1">
      <alignment vertical="center"/>
    </xf>
    <xf numFmtId="176" fontId="48" fillId="0" borderId="12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186" fontId="48" fillId="0" borderId="0" xfId="0" applyNumberFormat="1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5" fillId="0" borderId="0" xfId="62" applyNumberFormat="1" applyFont="1" applyFill="1" applyBorder="1" applyAlignment="1">
      <alignment vertical="center"/>
      <protection/>
    </xf>
    <xf numFmtId="0" fontId="48" fillId="0" borderId="19" xfId="0" applyFont="1" applyBorder="1" applyAlignment="1">
      <alignment/>
    </xf>
    <xf numFmtId="0" fontId="5" fillId="0" borderId="0" xfId="0" applyFont="1" applyFill="1" applyAlignment="1">
      <alignment vertical="center"/>
    </xf>
    <xf numFmtId="49" fontId="49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179" fontId="48" fillId="0" borderId="14" xfId="0" applyNumberFormat="1" applyFont="1" applyBorder="1" applyAlignment="1">
      <alignment vertical="center"/>
    </xf>
    <xf numFmtId="179" fontId="48" fillId="0" borderId="10" xfId="0" applyNumberFormat="1" applyFont="1" applyBorder="1" applyAlignment="1">
      <alignment vertical="center"/>
    </xf>
    <xf numFmtId="176" fontId="48" fillId="0" borderId="15" xfId="0" applyNumberFormat="1" applyFont="1" applyBorder="1" applyAlignment="1">
      <alignment vertical="center"/>
    </xf>
    <xf numFmtId="176" fontId="48" fillId="0" borderId="14" xfId="0" applyNumberFormat="1" applyFont="1" applyBorder="1" applyAlignment="1">
      <alignment vertical="center"/>
    </xf>
    <xf numFmtId="179" fontId="48" fillId="0" borderId="11" xfId="0" applyNumberFormat="1" applyFont="1" applyBorder="1" applyAlignment="1">
      <alignment vertical="center"/>
    </xf>
    <xf numFmtId="176" fontId="48" fillId="0" borderId="16" xfId="0" applyNumberFormat="1" applyFont="1" applyBorder="1" applyAlignment="1">
      <alignment vertical="center"/>
    </xf>
    <xf numFmtId="176" fontId="48" fillId="0" borderId="0" xfId="0" applyNumberFormat="1" applyFont="1" applyBorder="1" applyAlignment="1">
      <alignment vertical="center"/>
    </xf>
    <xf numFmtId="179" fontId="48" fillId="0" borderId="13" xfId="0" applyNumberFormat="1" applyFont="1" applyBorder="1" applyAlignment="1">
      <alignment vertical="center"/>
    </xf>
    <xf numFmtId="179" fontId="48" fillId="0" borderId="12" xfId="0" applyNumberFormat="1" applyFont="1" applyBorder="1" applyAlignment="1">
      <alignment vertical="center"/>
    </xf>
    <xf numFmtId="176" fontId="48" fillId="0" borderId="17" xfId="0" applyNumberFormat="1" applyFont="1" applyBorder="1" applyAlignment="1">
      <alignment vertical="center"/>
    </xf>
    <xf numFmtId="176" fontId="48" fillId="0" borderId="13" xfId="0" applyNumberFormat="1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79" fontId="48" fillId="0" borderId="0" xfId="0" applyNumberFormat="1" applyFont="1" applyBorder="1" applyAlignment="1">
      <alignment vertical="center"/>
    </xf>
    <xf numFmtId="179" fontId="48" fillId="0" borderId="11" xfId="0" applyNumberFormat="1" applyFont="1" applyBorder="1" applyAlignment="1">
      <alignment vertical="center"/>
    </xf>
    <xf numFmtId="179" fontId="48" fillId="0" borderId="13" xfId="0" applyNumberFormat="1" applyFont="1" applyBorder="1" applyAlignment="1">
      <alignment vertical="center"/>
    </xf>
    <xf numFmtId="179" fontId="48" fillId="0" borderId="12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" fillId="0" borderId="20" xfId="62" applyNumberFormat="1" applyFont="1" applyFill="1" applyBorder="1" applyAlignment="1">
      <alignment horizontal="left" vertical="center"/>
      <protection/>
    </xf>
    <xf numFmtId="0" fontId="4" fillId="0" borderId="21" xfId="62" applyNumberFormat="1" applyFont="1" applyFill="1" applyBorder="1" applyAlignment="1">
      <alignment horizontal="left" vertical="center"/>
      <protection/>
    </xf>
    <xf numFmtId="0" fontId="50" fillId="0" borderId="0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24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/>
    </xf>
    <xf numFmtId="176" fontId="48" fillId="0" borderId="14" xfId="0" applyNumberFormat="1" applyFont="1" applyBorder="1" applyAlignment="1">
      <alignment horizontal="right" vertical="center"/>
    </xf>
    <xf numFmtId="176" fontId="48" fillId="0" borderId="13" xfId="0" applyNumberFormat="1" applyFont="1" applyBorder="1" applyAlignment="1">
      <alignment horizontal="right" vertical="center"/>
    </xf>
    <xf numFmtId="179" fontId="48" fillId="0" borderId="22" xfId="0" applyNumberFormat="1" applyFont="1" applyBorder="1" applyAlignment="1">
      <alignment vertical="center"/>
    </xf>
    <xf numFmtId="179" fontId="48" fillId="0" borderId="24" xfId="0" applyNumberFormat="1" applyFont="1" applyBorder="1" applyAlignment="1">
      <alignment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vertical="center"/>
    </xf>
    <xf numFmtId="176" fontId="48" fillId="0" borderId="0" xfId="0" applyNumberFormat="1" applyFont="1" applyBorder="1" applyAlignment="1">
      <alignment vertical="center"/>
    </xf>
    <xf numFmtId="176" fontId="48" fillId="0" borderId="11" xfId="0" applyNumberFormat="1" applyFont="1" applyBorder="1" applyAlignment="1">
      <alignment vertical="center"/>
    </xf>
    <xf numFmtId="176" fontId="48" fillId="0" borderId="12" xfId="0" applyNumberFormat="1" applyFont="1" applyBorder="1" applyAlignment="1">
      <alignment vertical="center"/>
    </xf>
    <xf numFmtId="176" fontId="48" fillId="0" borderId="15" xfId="0" applyNumberFormat="1" applyFont="1" applyBorder="1" applyAlignment="1">
      <alignment horizontal="right" vertical="center"/>
    </xf>
    <xf numFmtId="176" fontId="48" fillId="0" borderId="16" xfId="0" applyNumberFormat="1" applyFont="1" applyBorder="1" applyAlignment="1">
      <alignment horizontal="right" vertical="center"/>
    </xf>
    <xf numFmtId="176" fontId="48" fillId="0" borderId="17" xfId="0" applyNumberFormat="1" applyFont="1" applyBorder="1" applyAlignment="1">
      <alignment horizontal="right" vertical="center"/>
    </xf>
    <xf numFmtId="179" fontId="48" fillId="0" borderId="16" xfId="0" applyNumberFormat="1" applyFont="1" applyBorder="1" applyAlignment="1">
      <alignment vertical="center"/>
    </xf>
    <xf numFmtId="179" fontId="48" fillId="0" borderId="17" xfId="0" applyNumberFormat="1" applyFont="1" applyBorder="1" applyAlignment="1">
      <alignment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185" fontId="48" fillId="0" borderId="0" xfId="0" applyNumberFormat="1" applyFont="1" applyAlignment="1">
      <alignment vertical="center"/>
    </xf>
    <xf numFmtId="0" fontId="48" fillId="0" borderId="21" xfId="0" applyFont="1" applyBorder="1" applyAlignment="1">
      <alignment horizontal="center" vertical="center"/>
    </xf>
    <xf numFmtId="179" fontId="48" fillId="0" borderId="15" xfId="0" applyNumberFormat="1" applyFont="1" applyBorder="1" applyAlignment="1">
      <alignment vertical="center"/>
    </xf>
    <xf numFmtId="179" fontId="48" fillId="0" borderId="14" xfId="0" applyNumberFormat="1" applyFont="1" applyBorder="1" applyAlignment="1">
      <alignment vertical="center"/>
    </xf>
    <xf numFmtId="179" fontId="48" fillId="0" borderId="10" xfId="0" applyNumberFormat="1" applyFont="1" applyBorder="1" applyAlignment="1">
      <alignment vertical="center"/>
    </xf>
    <xf numFmtId="179" fontId="48" fillId="0" borderId="0" xfId="0" applyNumberFormat="1" applyFont="1" applyAlignment="1">
      <alignment vertical="center"/>
    </xf>
    <xf numFmtId="0" fontId="48" fillId="0" borderId="20" xfId="0" applyFont="1" applyBorder="1" applyAlignment="1">
      <alignment vertical="center"/>
    </xf>
    <xf numFmtId="179" fontId="48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6384" width="8.8515625" style="12" customWidth="1"/>
  </cols>
  <sheetData>
    <row r="1" ht="18" customHeight="1"/>
    <row r="2" ht="18" customHeight="1">
      <c r="B2" s="99" t="s">
        <v>71</v>
      </c>
    </row>
    <row r="3" ht="18" customHeight="1"/>
    <row r="4" ht="18" customHeight="1">
      <c r="B4" s="12" t="s">
        <v>72</v>
      </c>
    </row>
    <row r="5" ht="18" customHeight="1">
      <c r="B5" s="12" t="s">
        <v>94</v>
      </c>
    </row>
    <row r="6" ht="18" customHeight="1"/>
    <row r="7" ht="18" customHeight="1"/>
    <row r="8" ht="18" customHeight="1">
      <c r="B8" s="99" t="s">
        <v>95</v>
      </c>
    </row>
    <row r="9" ht="18" customHeight="1"/>
    <row r="10" ht="18" customHeight="1">
      <c r="B10" s="12" t="s">
        <v>96</v>
      </c>
    </row>
    <row r="11" ht="18" customHeight="1">
      <c r="B11" s="12" t="s">
        <v>99</v>
      </c>
    </row>
    <row r="12" ht="18" customHeight="1"/>
    <row r="13" ht="18" customHeight="1"/>
    <row r="14" ht="18" customHeight="1">
      <c r="B14" s="99" t="s">
        <v>70</v>
      </c>
    </row>
    <row r="15" ht="18" customHeight="1"/>
    <row r="16" ht="18" customHeight="1">
      <c r="B16" s="12" t="s">
        <v>97</v>
      </c>
    </row>
    <row r="17" ht="18" customHeight="1">
      <c r="B17" s="12" t="s">
        <v>98</v>
      </c>
    </row>
    <row r="18" ht="18" customHeight="1">
      <c r="B18" s="12" t="s">
        <v>100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28125" style="12" customWidth="1"/>
    <col min="2" max="2" width="25.421875" style="12" customWidth="1"/>
    <col min="3" max="5" width="16.57421875" style="12" customWidth="1"/>
    <col min="6" max="6" width="3.421875" style="12" customWidth="1"/>
    <col min="7" max="16384" width="9.00390625" style="12" customWidth="1"/>
  </cols>
  <sheetData>
    <row r="1" ht="19.5" customHeight="1"/>
    <row r="2" ht="19.5" customHeight="1">
      <c r="B2" s="70" t="s">
        <v>86</v>
      </c>
    </row>
    <row r="3" ht="9" customHeight="1">
      <c r="B3" s="14"/>
    </row>
    <row r="4" spans="2:5" ht="19.5" customHeight="1">
      <c r="B4" s="15" t="s">
        <v>43</v>
      </c>
      <c r="C4" s="31">
        <v>2000</v>
      </c>
      <c r="D4" s="15">
        <v>2005</v>
      </c>
      <c r="E4" s="71">
        <v>2010</v>
      </c>
    </row>
    <row r="5" spans="2:5" ht="19.5" customHeight="1">
      <c r="B5" s="72" t="s">
        <v>92</v>
      </c>
      <c r="C5" s="77">
        <f>18.146434307627*10</f>
        <v>181.46434307627</v>
      </c>
      <c r="D5" s="77">
        <f>20.199966547105*10</f>
        <v>201.99966547104998</v>
      </c>
      <c r="E5" s="78">
        <f>20.4192*10</f>
        <v>204.192</v>
      </c>
    </row>
    <row r="6" spans="2:5" ht="19.5" customHeight="1">
      <c r="B6" s="33"/>
      <c r="C6" s="52"/>
      <c r="D6" s="52"/>
      <c r="E6" s="52"/>
    </row>
    <row r="7" spans="2:5" ht="19.5" customHeight="1">
      <c r="B7" s="15" t="s">
        <v>41</v>
      </c>
      <c r="C7" s="59"/>
      <c r="D7" s="73" t="s">
        <v>44</v>
      </c>
      <c r="E7" s="59" t="s">
        <v>45</v>
      </c>
    </row>
    <row r="8" spans="2:5" ht="19.5" customHeight="1">
      <c r="B8" s="74" t="s">
        <v>92</v>
      </c>
      <c r="C8" s="75" t="s">
        <v>7</v>
      </c>
      <c r="D8" s="46">
        <f>2.053532239478*10</f>
        <v>20.535322394779996</v>
      </c>
      <c r="E8" s="47">
        <f>0.219233452895001*10</f>
        <v>2.1923345289500102</v>
      </c>
    </row>
    <row r="9" spans="2:5" ht="19.5" customHeight="1">
      <c r="B9" s="30" t="s">
        <v>42</v>
      </c>
      <c r="C9" s="76" t="s">
        <v>7</v>
      </c>
      <c r="D9" s="56">
        <v>11.316450409295545</v>
      </c>
      <c r="E9" s="26">
        <v>1.0853159206168117</v>
      </c>
    </row>
    <row r="10" ht="6.75" customHeight="1"/>
    <row r="11" ht="15" customHeight="1">
      <c r="B11" s="27" t="s">
        <v>27</v>
      </c>
    </row>
    <row r="12" ht="15" customHeight="1">
      <c r="B12" s="27"/>
    </row>
    <row r="13" ht="19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00390625" style="12" customWidth="1"/>
    <col min="2" max="2" width="1.421875" style="12" customWidth="1"/>
    <col min="3" max="3" width="30.7109375" style="12" customWidth="1"/>
    <col min="4" max="6" width="16.57421875" style="12" customWidth="1"/>
    <col min="7" max="7" width="3.28125" style="12" customWidth="1"/>
    <col min="8" max="16384" width="9.00390625" style="12" customWidth="1"/>
  </cols>
  <sheetData>
    <row r="1" ht="19.5" customHeight="1"/>
    <row r="2" ht="19.5" customHeight="1">
      <c r="C2" s="70" t="s">
        <v>87</v>
      </c>
    </row>
    <row r="3" ht="19.5" customHeight="1">
      <c r="C3" s="43" t="s">
        <v>46</v>
      </c>
    </row>
    <row r="4" ht="19.5" customHeight="1">
      <c r="F4" s="66" t="s">
        <v>93</v>
      </c>
    </row>
    <row r="5" spans="2:6" ht="19.5" customHeight="1">
      <c r="B5" s="80"/>
      <c r="C5" s="79" t="s">
        <v>47</v>
      </c>
      <c r="D5" s="38">
        <v>2000</v>
      </c>
      <c r="E5" s="15">
        <v>2005</v>
      </c>
      <c r="F5" s="71">
        <v>2010</v>
      </c>
    </row>
    <row r="6" spans="2:6" ht="24" customHeight="1">
      <c r="B6" s="22" t="s">
        <v>43</v>
      </c>
      <c r="C6" s="32"/>
      <c r="D6" s="23">
        <f>18.146434307627*10</f>
        <v>181.46434307627</v>
      </c>
      <c r="E6" s="21">
        <f>20.199966547105*10</f>
        <v>201.99966547104998</v>
      </c>
      <c r="F6" s="47">
        <f>20.4192*10</f>
        <v>204.192</v>
      </c>
    </row>
    <row r="7" spans="2:6" ht="24" customHeight="1">
      <c r="B7" s="22"/>
      <c r="C7" s="33" t="s">
        <v>101</v>
      </c>
      <c r="D7" s="87">
        <f>8.7373*10</f>
        <v>87.37299999999999</v>
      </c>
      <c r="E7" s="62">
        <f>9.2285*10</f>
        <v>92.285</v>
      </c>
      <c r="F7" s="63">
        <f>8.8689*10</f>
        <v>88.689</v>
      </c>
    </row>
    <row r="8" spans="2:6" ht="53.25" customHeight="1">
      <c r="B8" s="35"/>
      <c r="C8" s="34" t="s">
        <v>102</v>
      </c>
      <c r="D8" s="88">
        <f>9.409134307627*10</f>
        <v>94.09134307627</v>
      </c>
      <c r="E8" s="64">
        <f>10.971466547105*10</f>
        <v>109.71466547105001</v>
      </c>
      <c r="F8" s="65">
        <f>11.5503*10</f>
        <v>115.503</v>
      </c>
    </row>
    <row r="9" spans="3:6" ht="19.5" customHeight="1">
      <c r="C9" s="33"/>
      <c r="D9" s="81"/>
      <c r="E9" s="81"/>
      <c r="F9" s="81"/>
    </row>
    <row r="10" ht="19.5" customHeight="1">
      <c r="F10" s="66" t="s">
        <v>93</v>
      </c>
    </row>
    <row r="11" spans="2:6" ht="19.5" customHeight="1">
      <c r="B11" s="80"/>
      <c r="C11" s="79" t="s">
        <v>49</v>
      </c>
      <c r="D11" s="15">
        <v>2000</v>
      </c>
      <c r="E11" s="15">
        <v>2005</v>
      </c>
      <c r="F11" s="71">
        <v>2010</v>
      </c>
    </row>
    <row r="12" spans="2:6" ht="24" customHeight="1">
      <c r="B12" s="22" t="s">
        <v>43</v>
      </c>
      <c r="C12" s="32"/>
      <c r="D12" s="84" t="s">
        <v>7</v>
      </c>
      <c r="E12" s="21">
        <f>2.053532239478*10</f>
        <v>20.535322394779996</v>
      </c>
      <c r="F12" s="50">
        <f>0.219233452895001*10</f>
        <v>2.1923345289500102</v>
      </c>
    </row>
    <row r="13" spans="2:6" ht="24" customHeight="1">
      <c r="B13" s="22"/>
      <c r="C13" s="33" t="s">
        <v>101</v>
      </c>
      <c r="D13" s="85" t="s">
        <v>7</v>
      </c>
      <c r="E13" s="21">
        <f>0.491200000000001*10</f>
        <v>4.912000000000011</v>
      </c>
      <c r="F13" s="50">
        <f>-0.3596*10</f>
        <v>-3.5959999999999996</v>
      </c>
    </row>
    <row r="14" spans="2:6" ht="53.25" customHeight="1">
      <c r="B14" s="35"/>
      <c r="C14" s="34" t="s">
        <v>102</v>
      </c>
      <c r="D14" s="86" t="s">
        <v>7</v>
      </c>
      <c r="E14" s="53">
        <f>1.562332239478*10</f>
        <v>15.623322394779999</v>
      </c>
      <c r="F14" s="54">
        <f>0.578833452894999*10</f>
        <v>5.78833452894999</v>
      </c>
    </row>
    <row r="15" spans="3:5" ht="19.5" customHeight="1">
      <c r="C15" s="33"/>
      <c r="D15" s="52"/>
      <c r="E15" s="52"/>
    </row>
    <row r="16" ht="19.5" customHeight="1">
      <c r="F16" s="45" t="s">
        <v>30</v>
      </c>
    </row>
    <row r="17" spans="2:6" ht="19.5" customHeight="1">
      <c r="B17" s="80"/>
      <c r="C17" s="79" t="s">
        <v>48</v>
      </c>
      <c r="D17" s="15">
        <v>2000</v>
      </c>
      <c r="E17" s="15">
        <v>2005</v>
      </c>
      <c r="F17" s="71">
        <v>2010</v>
      </c>
    </row>
    <row r="18" spans="2:6" ht="24" customHeight="1">
      <c r="B18" s="22" t="s">
        <v>43</v>
      </c>
      <c r="C18" s="32"/>
      <c r="D18" s="84" t="s">
        <v>7</v>
      </c>
      <c r="E18" s="49">
        <v>11.316450409295545</v>
      </c>
      <c r="F18" s="20">
        <v>1.0853159206168117</v>
      </c>
    </row>
    <row r="19" spans="2:6" ht="34.5" customHeight="1">
      <c r="B19" s="22"/>
      <c r="C19" s="33" t="s">
        <v>101</v>
      </c>
      <c r="D19" s="85" t="s">
        <v>7</v>
      </c>
      <c r="E19" s="52">
        <v>5.621874034312671</v>
      </c>
      <c r="F19" s="24">
        <v>-3.896624586877611</v>
      </c>
    </row>
    <row r="20" spans="2:6" ht="53.25" customHeight="1">
      <c r="B20" s="35"/>
      <c r="C20" s="34" t="s">
        <v>102</v>
      </c>
      <c r="D20" s="86" t="s">
        <v>7</v>
      </c>
      <c r="E20" s="56">
        <v>16.60442064485765</v>
      </c>
      <c r="F20" s="26">
        <v>5.275807481249932</v>
      </c>
    </row>
    <row r="21" ht="5.25" customHeight="1"/>
    <row r="22" ht="15" customHeight="1">
      <c r="C22" s="27" t="s">
        <v>27</v>
      </c>
    </row>
    <row r="23" ht="15" customHeight="1">
      <c r="C23" s="27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12" customWidth="1"/>
    <col min="2" max="2" width="27.140625" style="12" customWidth="1"/>
    <col min="3" max="5" width="16.57421875" style="12" customWidth="1"/>
    <col min="6" max="6" width="3.28125" style="12" customWidth="1"/>
    <col min="7" max="16384" width="9.00390625" style="12" customWidth="1"/>
  </cols>
  <sheetData>
    <row r="1" ht="19.5" customHeight="1"/>
    <row r="2" ht="19.5" customHeight="1">
      <c r="B2" s="70" t="s">
        <v>88</v>
      </c>
    </row>
    <row r="3" ht="8.25" customHeight="1">
      <c r="B3" s="14"/>
    </row>
    <row r="4" spans="2:5" ht="19.5" customHeight="1">
      <c r="B4" s="15" t="s">
        <v>43</v>
      </c>
      <c r="C4" s="31">
        <v>2000</v>
      </c>
      <c r="D4" s="15">
        <v>2005</v>
      </c>
      <c r="E4" s="71">
        <v>2010</v>
      </c>
    </row>
    <row r="5" spans="2:5" ht="19.5" customHeight="1">
      <c r="B5" s="72" t="s">
        <v>92</v>
      </c>
      <c r="C5" s="77">
        <f>1.185857155656*10</f>
        <v>11.858571556560001</v>
      </c>
      <c r="D5" s="77">
        <f>1.576180993465*10</f>
        <v>15.76180993465</v>
      </c>
      <c r="E5" s="78">
        <f>3.2472*10</f>
        <v>32.472</v>
      </c>
    </row>
    <row r="6" spans="2:5" ht="19.5" customHeight="1">
      <c r="B6" s="33"/>
      <c r="C6" s="52"/>
      <c r="D6" s="52"/>
      <c r="E6" s="52"/>
    </row>
    <row r="7" spans="2:5" ht="19.5" customHeight="1">
      <c r="B7" s="15" t="s">
        <v>41</v>
      </c>
      <c r="C7" s="59"/>
      <c r="D7" s="73" t="s">
        <v>44</v>
      </c>
      <c r="E7" s="59" t="s">
        <v>45</v>
      </c>
    </row>
    <row r="8" spans="2:5" ht="19.5" customHeight="1">
      <c r="B8" s="74" t="s">
        <v>92</v>
      </c>
      <c r="C8" s="84" t="s">
        <v>7</v>
      </c>
      <c r="D8" s="8">
        <f>0.390323837809*10</f>
        <v>3.9032383780899997</v>
      </c>
      <c r="E8" s="3">
        <f>1.671019006535*10</f>
        <v>16.710190065349998</v>
      </c>
    </row>
    <row r="9" spans="2:5" ht="19.5" customHeight="1">
      <c r="B9" s="30" t="s">
        <v>42</v>
      </c>
      <c r="C9" s="86" t="s">
        <v>7</v>
      </c>
      <c r="D9" s="7">
        <v>32.91491188018156</v>
      </c>
      <c r="E9" s="5">
        <v>106.01694941527701</v>
      </c>
    </row>
    <row r="10" ht="6.75" customHeight="1"/>
    <row r="11" ht="15.75" customHeight="1">
      <c r="B11" s="27" t="s">
        <v>27</v>
      </c>
    </row>
    <row r="12" ht="12" customHeight="1">
      <c r="B12" s="27"/>
    </row>
    <row r="13" ht="19.5" customHeight="1"/>
    <row r="14" ht="19.5" customHeight="1"/>
    <row r="15" ht="19.5" customHeight="1"/>
    <row r="16" ht="19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28125" style="12" customWidth="1"/>
    <col min="2" max="2" width="10.28125" style="12" customWidth="1"/>
    <col min="3" max="11" width="9.00390625" style="12" customWidth="1"/>
    <col min="12" max="12" width="3.28125" style="12" customWidth="1"/>
    <col min="13" max="16384" width="9.00390625" style="12" customWidth="1"/>
  </cols>
  <sheetData>
    <row r="1" ht="13.5" customHeight="1"/>
    <row r="2" ht="19.5" customHeight="1">
      <c r="B2" s="13" t="s">
        <v>89</v>
      </c>
    </row>
    <row r="3" ht="19.5" customHeight="1">
      <c r="K3" s="45" t="s">
        <v>53</v>
      </c>
    </row>
    <row r="4" spans="2:11" ht="48.75" customHeight="1">
      <c r="B4" s="15" t="s">
        <v>50</v>
      </c>
      <c r="C4" s="73" t="s">
        <v>51</v>
      </c>
      <c r="D4" s="31" t="s">
        <v>0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6</v>
      </c>
      <c r="K4" s="89" t="s">
        <v>52</v>
      </c>
    </row>
    <row r="5" spans="2:13" ht="19.5" customHeight="1">
      <c r="B5" s="90">
        <v>2010</v>
      </c>
      <c r="C5" s="93">
        <f>0.0355*10</f>
        <v>0.355</v>
      </c>
      <c r="D5" s="94">
        <f>0.2588*10</f>
        <v>2.5879999999999996</v>
      </c>
      <c r="E5" s="94">
        <f>0.9544*10</f>
        <v>9.544</v>
      </c>
      <c r="F5" s="94">
        <f>2.1221*10</f>
        <v>21.221</v>
      </c>
      <c r="G5" s="94">
        <f>4.0441*10</f>
        <v>40.441</v>
      </c>
      <c r="H5" s="94">
        <f>4.9602*10</f>
        <v>49.602000000000004</v>
      </c>
      <c r="I5" s="94">
        <f>4.1956*10</f>
        <v>41.955999999999996</v>
      </c>
      <c r="J5" s="94">
        <f>2.3162*10</f>
        <v>23.162</v>
      </c>
      <c r="K5" s="95">
        <f>1.5323*10</f>
        <v>15.323</v>
      </c>
      <c r="M5" s="91"/>
    </row>
    <row r="6" spans="2:13" ht="19.5" customHeight="1">
      <c r="B6" s="90">
        <v>2005</v>
      </c>
      <c r="C6" s="96">
        <f>0.019002405358*10</f>
        <v>0.19002405358000002</v>
      </c>
      <c r="D6" s="96">
        <f>0.402857931618*10</f>
        <v>4.02857931618</v>
      </c>
      <c r="E6" s="96">
        <f>1.025007967672*10</f>
        <v>10.25007967672</v>
      </c>
      <c r="F6" s="96">
        <f>2.390667790311*10</f>
        <v>23.906677903109998</v>
      </c>
      <c r="G6" s="96">
        <f>4.046256552026*10</f>
        <v>40.46256552026</v>
      </c>
      <c r="H6" s="96">
        <f>4.789938121295*10</f>
        <v>47.899381212950004</v>
      </c>
      <c r="I6" s="96">
        <f>3.811883404506*10</f>
        <v>38.11883404506</v>
      </c>
      <c r="J6" s="96">
        <f>2.422223219063*10</f>
        <v>24.22223219063</v>
      </c>
      <c r="K6" s="63">
        <f>1.283817342295*10</f>
        <v>12.838173422950002</v>
      </c>
      <c r="M6" s="91"/>
    </row>
    <row r="7" spans="2:13" ht="19.5" customHeight="1">
      <c r="B7" s="92">
        <v>2000</v>
      </c>
      <c r="C7" s="88">
        <f>0.047476671966*10</f>
        <v>0.47476671966</v>
      </c>
      <c r="D7" s="64">
        <f>0.180799158855*10</f>
        <v>1.80799158855</v>
      </c>
      <c r="E7" s="64">
        <f>0.974644713511*10</f>
        <v>9.74644713511</v>
      </c>
      <c r="F7" s="64">
        <f>1.793445617862*10</f>
        <v>17.93445617862</v>
      </c>
      <c r="G7" s="64">
        <f>2.974465129991*10</f>
        <v>29.74465129991</v>
      </c>
      <c r="H7" s="64">
        <f>4.402530132878*10</f>
        <v>44.025301328779996</v>
      </c>
      <c r="I7" s="64">
        <f>4.29973098837*10</f>
        <v>42.997309883700005</v>
      </c>
      <c r="J7" s="64">
        <f>2.658797549946*10</f>
        <v>26.58797549946</v>
      </c>
      <c r="K7" s="65">
        <f>0.814544344248*10</f>
        <v>8.145443442480001</v>
      </c>
      <c r="M7" s="91"/>
    </row>
    <row r="8" ht="7.5" customHeight="1"/>
    <row r="9" ht="15" customHeight="1">
      <c r="B9" s="27" t="s">
        <v>27</v>
      </c>
    </row>
    <row r="10" ht="15" customHeight="1">
      <c r="B10" s="27"/>
    </row>
    <row r="11" ht="19.5" customHeight="1"/>
    <row r="12" ht="19.5" customHeight="1">
      <c r="B12" s="13" t="s">
        <v>90</v>
      </c>
    </row>
    <row r="13" ht="19.5" customHeight="1">
      <c r="K13" s="45" t="s">
        <v>53</v>
      </c>
    </row>
    <row r="14" spans="2:11" ht="48.75" customHeight="1">
      <c r="B14" s="15" t="s">
        <v>50</v>
      </c>
      <c r="C14" s="73" t="s">
        <v>51</v>
      </c>
      <c r="D14" s="31" t="s">
        <v>0</v>
      </c>
      <c r="E14" s="31" t="s">
        <v>1</v>
      </c>
      <c r="F14" s="31" t="s">
        <v>2</v>
      </c>
      <c r="G14" s="31" t="s">
        <v>3</v>
      </c>
      <c r="H14" s="31" t="s">
        <v>4</v>
      </c>
      <c r="I14" s="31" t="s">
        <v>5</v>
      </c>
      <c r="J14" s="31" t="s">
        <v>6</v>
      </c>
      <c r="K14" s="89" t="s">
        <v>52</v>
      </c>
    </row>
    <row r="15" spans="2:13" ht="19.5" customHeight="1">
      <c r="B15" s="90">
        <v>2010</v>
      </c>
      <c r="C15" s="62">
        <f>0.0342*10</f>
        <v>0.342</v>
      </c>
      <c r="D15" s="62">
        <f>0.1801*10</f>
        <v>1.8010000000000002</v>
      </c>
      <c r="E15" s="62">
        <f>0.4491*10</f>
        <v>4.491</v>
      </c>
      <c r="F15" s="62">
        <f>0.6188*10</f>
        <v>6.188000000000001</v>
      </c>
      <c r="G15" s="62">
        <f>0.7741*10</f>
        <v>7.741</v>
      </c>
      <c r="H15" s="62">
        <f>0.6237*10</f>
        <v>6.237</v>
      </c>
      <c r="I15" s="62">
        <f>0.3569*10</f>
        <v>3.569</v>
      </c>
      <c r="J15" s="62">
        <f>0.1408*10</f>
        <v>1.4080000000000001</v>
      </c>
      <c r="K15" s="63">
        <f>0.0695*10</f>
        <v>0.6950000000000001</v>
      </c>
      <c r="M15" s="91"/>
    </row>
    <row r="16" spans="2:13" ht="19.5" customHeight="1">
      <c r="B16" s="90">
        <v>2005</v>
      </c>
      <c r="C16" s="62">
        <f>0.018202405358*10</f>
        <v>0.18202405357999998</v>
      </c>
      <c r="D16" s="62">
        <f>0.224666095769*10</f>
        <v>2.24666095769</v>
      </c>
      <c r="E16" s="62">
        <f>0.25390269289*10</f>
        <v>2.5390269289000003</v>
      </c>
      <c r="F16" s="62">
        <f>0.374159268137*10</f>
        <v>3.7415926813700002</v>
      </c>
      <c r="G16" s="62">
        <f>0.310615679672*10</f>
        <v>3.1061567967199997</v>
      </c>
      <c r="H16" s="62">
        <f>0.203713173319*10</f>
        <v>2.03713173319</v>
      </c>
      <c r="I16" s="62">
        <f>0.125186982419*10</f>
        <v>1.25186982419</v>
      </c>
      <c r="J16" s="62">
        <f>0.03393525518*10</f>
        <v>0.3393525518</v>
      </c>
      <c r="K16" s="63">
        <f>0.02348762776*10</f>
        <v>0.23487627760000002</v>
      </c>
      <c r="M16" s="91"/>
    </row>
    <row r="17" spans="2:13" ht="19.5" customHeight="1">
      <c r="B17" s="92">
        <v>2000</v>
      </c>
      <c r="C17" s="64">
        <f>0.046376671966*10</f>
        <v>0.46376671966000005</v>
      </c>
      <c r="D17" s="64">
        <f>0.101019984254*10</f>
        <v>1.01019984254</v>
      </c>
      <c r="E17" s="64">
        <f>0.294595316226*10</f>
        <v>2.94595316226</v>
      </c>
      <c r="F17" s="64">
        <f>0.159126738951*10</f>
        <v>1.59126738951</v>
      </c>
      <c r="G17" s="64">
        <f>0.256776752048*10</f>
        <v>2.56776752048</v>
      </c>
      <c r="H17" s="64">
        <f>0.145004961073*10</f>
        <v>1.45004961073</v>
      </c>
      <c r="I17" s="64">
        <f>0.129938819649*10</f>
        <v>1.29938819649</v>
      </c>
      <c r="J17" s="64">
        <f>0.035026364269*10</f>
        <v>0.35026364269</v>
      </c>
      <c r="K17" s="65">
        <f>0.01799154722*10</f>
        <v>0.1799154722</v>
      </c>
      <c r="M17" s="91"/>
    </row>
    <row r="18" ht="7.5" customHeight="1"/>
    <row r="19" ht="15" customHeight="1">
      <c r="B19" s="27" t="s">
        <v>27</v>
      </c>
    </row>
    <row r="20" ht="15" customHeight="1">
      <c r="B20" s="27"/>
    </row>
    <row r="21" ht="13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12" customWidth="1"/>
    <col min="2" max="2" width="1.421875" style="12" customWidth="1"/>
    <col min="3" max="3" width="30.7109375" style="12" customWidth="1"/>
    <col min="4" max="4" width="19.8515625" style="12" customWidth="1"/>
    <col min="5" max="5" width="15.57421875" style="12" customWidth="1"/>
    <col min="6" max="6" width="3.8515625" style="12" customWidth="1"/>
    <col min="7" max="16384" width="9.00390625" style="12" customWidth="1"/>
  </cols>
  <sheetData>
    <row r="1" ht="19.5" customHeight="1"/>
    <row r="2" ht="23.25" customHeight="1">
      <c r="C2" s="13" t="s">
        <v>73</v>
      </c>
    </row>
    <row r="3" ht="9" customHeight="1">
      <c r="C3" s="14"/>
    </row>
    <row r="4" spans="2:6" ht="25.5" customHeight="1">
      <c r="B4" s="18"/>
      <c r="C4" s="31" t="s">
        <v>11</v>
      </c>
      <c r="D4" s="15" t="s">
        <v>10</v>
      </c>
      <c r="E4" s="16" t="s">
        <v>9</v>
      </c>
      <c r="F4" s="17"/>
    </row>
    <row r="5" spans="2:6" ht="24" customHeight="1">
      <c r="B5" s="18" t="s">
        <v>17</v>
      </c>
      <c r="C5" s="32"/>
      <c r="D5" s="19">
        <v>204192</v>
      </c>
      <c r="E5" s="20">
        <v>100</v>
      </c>
      <c r="F5" s="21"/>
    </row>
    <row r="6" spans="2:6" ht="24" customHeight="1">
      <c r="B6" s="22"/>
      <c r="C6" s="33" t="s">
        <v>101</v>
      </c>
      <c r="D6" s="23">
        <v>88689</v>
      </c>
      <c r="E6" s="24">
        <v>43.43412082745651</v>
      </c>
      <c r="F6" s="21"/>
    </row>
    <row r="7" spans="2:6" ht="53.25" customHeight="1">
      <c r="B7" s="35"/>
      <c r="C7" s="34" t="s">
        <v>102</v>
      </c>
      <c r="D7" s="25">
        <v>115503</v>
      </c>
      <c r="E7" s="26">
        <v>56.56587917254349</v>
      </c>
      <c r="F7" s="21"/>
    </row>
    <row r="8" ht="6.75" customHeight="1"/>
    <row r="9" ht="15" customHeight="1">
      <c r="C9" s="27" t="s">
        <v>8</v>
      </c>
    </row>
    <row r="10" ht="15" customHeight="1">
      <c r="C10" s="27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8.8515625" style="12" customWidth="1"/>
    <col min="2" max="2" width="25.7109375" style="12" customWidth="1"/>
    <col min="3" max="3" width="20.421875" style="12" customWidth="1"/>
    <col min="4" max="4" width="15.57421875" style="12" customWidth="1"/>
    <col min="5" max="16384" width="8.8515625" style="12" customWidth="1"/>
  </cols>
  <sheetData>
    <row r="1" ht="19.5" customHeight="1"/>
    <row r="2" ht="19.5" customHeight="1">
      <c r="B2" s="13" t="s">
        <v>74</v>
      </c>
    </row>
    <row r="3" ht="9" customHeight="1">
      <c r="B3" s="13"/>
    </row>
    <row r="4" spans="2:5" ht="19.5" customHeight="1">
      <c r="B4" s="36" t="s">
        <v>15</v>
      </c>
      <c r="C4" s="15" t="s">
        <v>10</v>
      </c>
      <c r="D4" s="16" t="s">
        <v>9</v>
      </c>
      <c r="E4" s="17"/>
    </row>
    <row r="5" spans="2:5" ht="19.5" customHeight="1">
      <c r="B5" s="28" t="s">
        <v>16</v>
      </c>
      <c r="C5" s="19">
        <v>204192</v>
      </c>
      <c r="D5" s="20">
        <v>100</v>
      </c>
      <c r="E5" s="21"/>
    </row>
    <row r="6" spans="2:5" ht="19.5" customHeight="1">
      <c r="B6" s="29" t="s">
        <v>12</v>
      </c>
      <c r="C6" s="23">
        <v>32472</v>
      </c>
      <c r="D6" s="24">
        <v>15.902679830747532</v>
      </c>
      <c r="E6" s="37"/>
    </row>
    <row r="7" spans="2:5" ht="19.5" customHeight="1">
      <c r="B7" s="29" t="s">
        <v>13</v>
      </c>
      <c r="C7" s="23">
        <v>27350</v>
      </c>
      <c r="D7" s="24">
        <v>13.394256386146372</v>
      </c>
      <c r="E7" s="37"/>
    </row>
    <row r="8" spans="2:5" ht="19.5" customHeight="1">
      <c r="B8" s="30" t="s">
        <v>14</v>
      </c>
      <c r="C8" s="25">
        <v>144370</v>
      </c>
      <c r="D8" s="26">
        <v>70.7030637831061</v>
      </c>
      <c r="E8" s="37"/>
    </row>
    <row r="9" ht="6.75" customHeight="1"/>
    <row r="10" ht="15" customHeight="1">
      <c r="B10" s="27" t="s">
        <v>8</v>
      </c>
    </row>
    <row r="11" ht="15" customHeight="1">
      <c r="B11" s="2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8.8515625" style="12" customWidth="1"/>
    <col min="2" max="2" width="24.00390625" style="12" customWidth="1"/>
    <col min="3" max="3" width="19.8515625" style="12" customWidth="1"/>
    <col min="4" max="4" width="15.57421875" style="12" customWidth="1"/>
    <col min="5" max="16384" width="8.8515625" style="12" customWidth="1"/>
  </cols>
  <sheetData>
    <row r="1" ht="19.5" customHeight="1"/>
    <row r="2" ht="19.5" customHeight="1">
      <c r="B2" s="13" t="s">
        <v>75</v>
      </c>
    </row>
    <row r="3" ht="8.25" customHeight="1">
      <c r="B3" s="13"/>
    </row>
    <row r="4" spans="2:5" ht="19.5" customHeight="1">
      <c r="B4" s="38" t="s">
        <v>28</v>
      </c>
      <c r="C4" s="15" t="s">
        <v>10</v>
      </c>
      <c r="D4" s="15" t="s">
        <v>9</v>
      </c>
      <c r="E4" s="39"/>
    </row>
    <row r="5" spans="1:5" ht="19.5" customHeight="1">
      <c r="A5" s="40"/>
      <c r="B5" s="41" t="s">
        <v>25</v>
      </c>
      <c r="C5" s="19">
        <v>204192</v>
      </c>
      <c r="D5" s="24">
        <v>100</v>
      </c>
      <c r="E5" s="17"/>
    </row>
    <row r="6" spans="1:5" ht="19.5" customHeight="1">
      <c r="A6" s="40"/>
      <c r="B6" s="67" t="s">
        <v>18</v>
      </c>
      <c r="C6" s="23">
        <v>355</v>
      </c>
      <c r="D6" s="24">
        <v>0.1738559786867262</v>
      </c>
      <c r="E6" s="17"/>
    </row>
    <row r="7" spans="1:5" ht="19.5" customHeight="1">
      <c r="A7" s="42"/>
      <c r="B7" s="67" t="s">
        <v>19</v>
      </c>
      <c r="C7" s="23">
        <v>2588</v>
      </c>
      <c r="D7" s="24">
        <v>1.2674345713837956</v>
      </c>
      <c r="E7" s="17"/>
    </row>
    <row r="8" spans="1:5" ht="19.5" customHeight="1">
      <c r="A8" s="42"/>
      <c r="B8" s="67" t="s">
        <v>20</v>
      </c>
      <c r="C8" s="23">
        <v>9544</v>
      </c>
      <c r="D8" s="24">
        <v>4.674032283341169</v>
      </c>
      <c r="E8" s="17"/>
    </row>
    <row r="9" spans="1:5" ht="19.5" customHeight="1">
      <c r="A9" s="42"/>
      <c r="B9" s="67" t="s">
        <v>21</v>
      </c>
      <c r="C9" s="23">
        <v>21221</v>
      </c>
      <c r="D9" s="24">
        <v>10.392669644256387</v>
      </c>
      <c r="E9" s="17"/>
    </row>
    <row r="10" spans="1:5" ht="19.5" customHeight="1">
      <c r="A10" s="42"/>
      <c r="B10" s="67" t="s">
        <v>22</v>
      </c>
      <c r="C10" s="23">
        <v>40441</v>
      </c>
      <c r="D10" s="24">
        <v>19.80537925090111</v>
      </c>
      <c r="E10" s="17"/>
    </row>
    <row r="11" spans="1:5" ht="19.5" customHeight="1">
      <c r="A11" s="42"/>
      <c r="B11" s="67" t="s">
        <v>23</v>
      </c>
      <c r="C11" s="23">
        <v>49602</v>
      </c>
      <c r="D11" s="24">
        <v>24.29184297132111</v>
      </c>
      <c r="E11" s="17"/>
    </row>
    <row r="12" spans="1:5" ht="19.5" customHeight="1">
      <c r="A12" s="42"/>
      <c r="B12" s="67" t="s">
        <v>24</v>
      </c>
      <c r="C12" s="23">
        <v>41956</v>
      </c>
      <c r="D12" s="24">
        <v>20.54732800501489</v>
      </c>
      <c r="E12" s="17"/>
    </row>
    <row r="13" spans="1:5" ht="19.5" customHeight="1">
      <c r="A13" s="42"/>
      <c r="B13" s="67" t="s">
        <v>26</v>
      </c>
      <c r="C13" s="23">
        <v>23162</v>
      </c>
      <c r="D13" s="24">
        <v>11.343245572794233</v>
      </c>
      <c r="E13" s="17"/>
    </row>
    <row r="14" spans="1:5" ht="19.5" customHeight="1">
      <c r="A14" s="42"/>
      <c r="B14" s="68" t="s">
        <v>40</v>
      </c>
      <c r="C14" s="25">
        <v>15323</v>
      </c>
      <c r="D14" s="26">
        <v>7.50421172230058</v>
      </c>
      <c r="E14" s="21"/>
    </row>
    <row r="15" ht="6.75" customHeight="1"/>
    <row r="16" ht="19.5" customHeight="1">
      <c r="B16" s="27" t="s">
        <v>8</v>
      </c>
    </row>
    <row r="17" ht="19.5" customHeight="1"/>
    <row r="18" ht="19.5" customHeight="1"/>
    <row r="19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12" customWidth="1"/>
    <col min="2" max="2" width="24.00390625" style="12" customWidth="1"/>
    <col min="3" max="3" width="12.57421875" style="12" customWidth="1"/>
    <col min="4" max="4" width="14.421875" style="12" customWidth="1"/>
    <col min="5" max="6" width="12.57421875" style="12" customWidth="1"/>
    <col min="7" max="9" width="2.7109375" style="12" customWidth="1"/>
    <col min="10" max="10" width="24.00390625" style="12" customWidth="1"/>
    <col min="11" max="11" width="12.57421875" style="12" customWidth="1"/>
    <col min="12" max="12" width="14.28125" style="12" customWidth="1"/>
    <col min="13" max="14" width="12.57421875" style="12" customWidth="1"/>
    <col min="15" max="15" width="4.421875" style="12" customWidth="1"/>
    <col min="16" max="16384" width="9.00390625" style="12" customWidth="1"/>
  </cols>
  <sheetData>
    <row r="1" ht="19.5" customHeight="1"/>
    <row r="2" spans="2:10" ht="19.5" customHeight="1">
      <c r="B2" s="13" t="s">
        <v>76</v>
      </c>
      <c r="J2" s="13" t="s">
        <v>77</v>
      </c>
    </row>
    <row r="3" spans="2:11" s="44" customFormat="1" ht="19.5" customHeight="1">
      <c r="B3" s="43"/>
      <c r="C3" s="60" t="s">
        <v>35</v>
      </c>
      <c r="J3" s="43"/>
      <c r="K3" s="60" t="s">
        <v>68</v>
      </c>
    </row>
    <row r="4" spans="2:10" ht="8.25" customHeight="1">
      <c r="B4" s="13"/>
      <c r="J4" s="13"/>
    </row>
    <row r="5" spans="2:14" ht="19.5" customHeight="1">
      <c r="B5" s="13"/>
      <c r="F5" s="45" t="s">
        <v>29</v>
      </c>
      <c r="J5" s="13"/>
      <c r="N5" s="45" t="s">
        <v>30</v>
      </c>
    </row>
    <row r="6" spans="2:14" ht="19.5" customHeight="1">
      <c r="B6" s="38" t="s">
        <v>28</v>
      </c>
      <c r="C6" s="15" t="s">
        <v>31</v>
      </c>
      <c r="D6" s="15" t="s">
        <v>32</v>
      </c>
      <c r="E6" s="15" t="s">
        <v>34</v>
      </c>
      <c r="F6" s="15" t="s">
        <v>33</v>
      </c>
      <c r="J6" s="38" t="s">
        <v>28</v>
      </c>
      <c r="K6" s="15" t="s">
        <v>31</v>
      </c>
      <c r="L6" s="15" t="s">
        <v>32</v>
      </c>
      <c r="M6" s="15" t="s">
        <v>34</v>
      </c>
      <c r="N6" s="15" t="s">
        <v>33</v>
      </c>
    </row>
    <row r="7" spans="2:14" ht="19.5" customHeight="1">
      <c r="B7" s="41" t="s">
        <v>25</v>
      </c>
      <c r="C7" s="19">
        <v>204192</v>
      </c>
      <c r="D7" s="46">
        <v>32472</v>
      </c>
      <c r="E7" s="46">
        <v>27350</v>
      </c>
      <c r="F7" s="47">
        <v>144370</v>
      </c>
      <c r="J7" s="41" t="s">
        <v>25</v>
      </c>
      <c r="K7" s="48">
        <v>100</v>
      </c>
      <c r="L7" s="49">
        <v>100</v>
      </c>
      <c r="M7" s="49">
        <v>100</v>
      </c>
      <c r="N7" s="20">
        <v>100</v>
      </c>
    </row>
    <row r="8" spans="2:14" ht="19.5" customHeight="1">
      <c r="B8" s="67" t="s">
        <v>18</v>
      </c>
      <c r="C8" s="23">
        <v>355</v>
      </c>
      <c r="D8" s="21">
        <v>342</v>
      </c>
      <c r="E8" s="21">
        <v>0</v>
      </c>
      <c r="F8" s="50">
        <v>13</v>
      </c>
      <c r="J8" s="67" t="s">
        <v>18</v>
      </c>
      <c r="K8" s="51">
        <v>0.1738559786867262</v>
      </c>
      <c r="L8" s="52">
        <v>1.0532150776053215</v>
      </c>
      <c r="M8" s="52">
        <v>0</v>
      </c>
      <c r="N8" s="24">
        <v>0.009004640853362887</v>
      </c>
    </row>
    <row r="9" spans="2:14" ht="19.5" customHeight="1">
      <c r="B9" s="67" t="s">
        <v>19</v>
      </c>
      <c r="C9" s="23">
        <v>2588</v>
      </c>
      <c r="D9" s="21">
        <v>1801</v>
      </c>
      <c r="E9" s="21">
        <v>26</v>
      </c>
      <c r="F9" s="50">
        <v>761</v>
      </c>
      <c r="J9" s="67" t="s">
        <v>19</v>
      </c>
      <c r="K9" s="51">
        <v>1.2674345713837956</v>
      </c>
      <c r="L9" s="52">
        <v>5.546316826804631</v>
      </c>
      <c r="M9" s="52">
        <v>0.09506398537477148</v>
      </c>
      <c r="N9" s="24">
        <v>0.5271178222622429</v>
      </c>
    </row>
    <row r="10" spans="2:14" ht="19.5" customHeight="1">
      <c r="B10" s="67" t="s">
        <v>20</v>
      </c>
      <c r="C10" s="23">
        <v>9544</v>
      </c>
      <c r="D10" s="21">
        <v>4491</v>
      </c>
      <c r="E10" s="21">
        <v>154</v>
      </c>
      <c r="F10" s="50">
        <v>4899</v>
      </c>
      <c r="J10" s="67" t="s">
        <v>20</v>
      </c>
      <c r="K10" s="51">
        <v>4.674032283341169</v>
      </c>
      <c r="L10" s="52">
        <v>13.830376940133037</v>
      </c>
      <c r="M10" s="52">
        <v>0.5630712979890311</v>
      </c>
      <c r="N10" s="24">
        <v>3.3933642723557527</v>
      </c>
    </row>
    <row r="11" spans="2:14" ht="19.5" customHeight="1">
      <c r="B11" s="67" t="s">
        <v>21</v>
      </c>
      <c r="C11" s="23">
        <v>21221</v>
      </c>
      <c r="D11" s="21">
        <v>6188</v>
      </c>
      <c r="E11" s="21">
        <v>840</v>
      </c>
      <c r="F11" s="50">
        <v>14193</v>
      </c>
      <c r="J11" s="67" t="s">
        <v>21</v>
      </c>
      <c r="K11" s="51">
        <v>10.392669644256387</v>
      </c>
      <c r="L11" s="52">
        <v>19.05641783690564</v>
      </c>
      <c r="M11" s="52">
        <v>3.0712979890310783</v>
      </c>
      <c r="N11" s="24">
        <v>9.830989817829188</v>
      </c>
    </row>
    <row r="12" spans="2:14" ht="19.5" customHeight="1">
      <c r="B12" s="67" t="s">
        <v>22</v>
      </c>
      <c r="C12" s="23">
        <v>40441</v>
      </c>
      <c r="D12" s="21">
        <v>7741</v>
      </c>
      <c r="E12" s="21">
        <v>2716</v>
      </c>
      <c r="F12" s="50">
        <v>29984</v>
      </c>
      <c r="J12" s="67" t="s">
        <v>22</v>
      </c>
      <c r="K12" s="51">
        <v>19.80537925090111</v>
      </c>
      <c r="L12" s="52">
        <v>23.8389997536339</v>
      </c>
      <c r="M12" s="52">
        <v>9.93053016453382</v>
      </c>
      <c r="N12" s="24">
        <v>20.768857795940985</v>
      </c>
    </row>
    <row r="13" spans="2:14" ht="19.5" customHeight="1">
      <c r="B13" s="67" t="s">
        <v>23</v>
      </c>
      <c r="C13" s="23">
        <v>49602</v>
      </c>
      <c r="D13" s="21">
        <v>6237</v>
      </c>
      <c r="E13" s="21">
        <v>5343</v>
      </c>
      <c r="F13" s="50">
        <v>38022</v>
      </c>
      <c r="J13" s="67" t="s">
        <v>23</v>
      </c>
      <c r="K13" s="51">
        <v>24.29184297132111</v>
      </c>
      <c r="L13" s="52">
        <v>19.20731707317073</v>
      </c>
      <c r="M13" s="52">
        <v>19.53564899451554</v>
      </c>
      <c r="N13" s="24">
        <v>26.33649650204336</v>
      </c>
    </row>
    <row r="14" spans="2:14" ht="19.5" customHeight="1">
      <c r="B14" s="67" t="s">
        <v>24</v>
      </c>
      <c r="C14" s="23">
        <v>41956</v>
      </c>
      <c r="D14" s="21">
        <v>3569</v>
      </c>
      <c r="E14" s="21">
        <v>7618</v>
      </c>
      <c r="F14" s="50">
        <v>30769</v>
      </c>
      <c r="J14" s="67" t="s">
        <v>24</v>
      </c>
      <c r="K14" s="51">
        <v>20.54732800501489</v>
      </c>
      <c r="L14" s="52">
        <v>10.991007637349101</v>
      </c>
      <c r="M14" s="52">
        <v>27.85374771480804</v>
      </c>
      <c r="N14" s="24">
        <v>21.312599570547896</v>
      </c>
    </row>
    <row r="15" spans="2:14" ht="19.5" customHeight="1">
      <c r="B15" s="67" t="s">
        <v>26</v>
      </c>
      <c r="C15" s="23">
        <v>23162</v>
      </c>
      <c r="D15" s="21">
        <v>1408</v>
      </c>
      <c r="E15" s="21">
        <v>5987</v>
      </c>
      <c r="F15" s="50">
        <v>15767</v>
      </c>
      <c r="J15" s="67" t="s">
        <v>26</v>
      </c>
      <c r="K15" s="51">
        <v>11.343245572794233</v>
      </c>
      <c r="L15" s="52">
        <v>4.336043360433604</v>
      </c>
      <c r="M15" s="52">
        <v>21.89031078610603</v>
      </c>
      <c r="N15" s="24">
        <v>10.921244025767127</v>
      </c>
    </row>
    <row r="16" spans="2:14" ht="19.5" customHeight="1">
      <c r="B16" s="68" t="s">
        <v>40</v>
      </c>
      <c r="C16" s="25">
        <v>15323</v>
      </c>
      <c r="D16" s="53">
        <v>695</v>
      </c>
      <c r="E16" s="53">
        <v>4666</v>
      </c>
      <c r="F16" s="54">
        <v>9962</v>
      </c>
      <c r="J16" s="68" t="s">
        <v>40</v>
      </c>
      <c r="K16" s="55">
        <v>7.50421172230058</v>
      </c>
      <c r="L16" s="56">
        <v>2.1403054939640302</v>
      </c>
      <c r="M16" s="56">
        <v>17.060329067641682</v>
      </c>
      <c r="N16" s="26">
        <v>6.900325552400083</v>
      </c>
    </row>
    <row r="17" ht="6.75" customHeight="1"/>
    <row r="18" spans="2:10" ht="19.5" customHeight="1">
      <c r="B18" s="27" t="s">
        <v>8</v>
      </c>
      <c r="J18" s="27" t="s">
        <v>8</v>
      </c>
    </row>
    <row r="19" ht="19.5" customHeight="1"/>
    <row r="20" ht="19.5" customHeight="1"/>
    <row r="21" ht="19.5" customHeight="1"/>
  </sheetData>
  <sheetProtection/>
  <printOptions/>
  <pageMargins left="0.7" right="0.7" top="0.75" bottom="0.75" header="0.3" footer="0.3"/>
  <pageSetup horizontalDpi="1200" verticalDpi="12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12" customWidth="1"/>
    <col min="2" max="2" width="16.7109375" style="12" customWidth="1"/>
    <col min="3" max="5" width="18.57421875" style="12" customWidth="1"/>
    <col min="6" max="7" width="5.7109375" style="12" customWidth="1"/>
    <col min="8" max="8" width="16.7109375" style="12" customWidth="1"/>
    <col min="9" max="11" width="18.57421875" style="12" customWidth="1"/>
    <col min="12" max="12" width="2.140625" style="12" customWidth="1"/>
    <col min="13" max="16384" width="9.00390625" style="12" customWidth="1"/>
  </cols>
  <sheetData>
    <row r="1" ht="19.5" customHeight="1"/>
    <row r="2" spans="2:8" ht="19.5" customHeight="1">
      <c r="B2" s="13" t="s">
        <v>78</v>
      </c>
      <c r="H2" s="13" t="s">
        <v>79</v>
      </c>
    </row>
    <row r="3" spans="2:9" ht="17.25" customHeight="1">
      <c r="B3" s="13"/>
      <c r="C3" s="61" t="s">
        <v>36</v>
      </c>
      <c r="H3" s="13"/>
      <c r="I3" s="61" t="s">
        <v>36</v>
      </c>
    </row>
    <row r="4" spans="2:11" ht="14.25" customHeight="1">
      <c r="B4" s="13"/>
      <c r="E4" s="45" t="s">
        <v>38</v>
      </c>
      <c r="H4" s="13"/>
      <c r="K4" s="45" t="s">
        <v>37</v>
      </c>
    </row>
    <row r="5" spans="2:11" ht="78" customHeight="1">
      <c r="B5" s="58" t="s">
        <v>39</v>
      </c>
      <c r="C5" s="36" t="s">
        <v>16</v>
      </c>
      <c r="D5" s="59" t="s">
        <v>103</v>
      </c>
      <c r="E5" s="59" t="s">
        <v>102</v>
      </c>
      <c r="H5" s="58" t="s">
        <v>39</v>
      </c>
      <c r="I5" s="36" t="s">
        <v>16</v>
      </c>
      <c r="J5" s="59" t="s">
        <v>103</v>
      </c>
      <c r="K5" s="59" t="s">
        <v>102</v>
      </c>
    </row>
    <row r="6" spans="2:11" ht="19.5" customHeight="1">
      <c r="B6" s="28" t="s">
        <v>16</v>
      </c>
      <c r="C6" s="19">
        <v>204192</v>
      </c>
      <c r="D6" s="46">
        <v>88689</v>
      </c>
      <c r="E6" s="47">
        <v>115503</v>
      </c>
      <c r="H6" s="28" t="s">
        <v>16</v>
      </c>
      <c r="I6" s="48">
        <v>100</v>
      </c>
      <c r="J6" s="49">
        <v>43.43412082745651</v>
      </c>
      <c r="K6" s="20">
        <v>56.56587917254349</v>
      </c>
    </row>
    <row r="7" spans="2:11" ht="19.5" customHeight="1">
      <c r="B7" s="29" t="s">
        <v>12</v>
      </c>
      <c r="C7" s="23">
        <v>32472</v>
      </c>
      <c r="D7" s="21">
        <v>2923</v>
      </c>
      <c r="E7" s="50">
        <v>29549</v>
      </c>
      <c r="H7" s="29" t="s">
        <v>12</v>
      </c>
      <c r="I7" s="51">
        <v>100</v>
      </c>
      <c r="J7" s="52">
        <v>9.001601379650161</v>
      </c>
      <c r="K7" s="24">
        <v>90.99839862034985</v>
      </c>
    </row>
    <row r="8" spans="2:11" ht="19.5" customHeight="1">
      <c r="B8" s="29" t="s">
        <v>13</v>
      </c>
      <c r="C8" s="23">
        <v>27350</v>
      </c>
      <c r="D8" s="21">
        <v>17266</v>
      </c>
      <c r="E8" s="50">
        <v>10084</v>
      </c>
      <c r="H8" s="29" t="s">
        <v>13</v>
      </c>
      <c r="I8" s="51">
        <v>100</v>
      </c>
      <c r="J8" s="52">
        <v>63.12979890310786</v>
      </c>
      <c r="K8" s="24">
        <v>36.87020109689214</v>
      </c>
    </row>
    <row r="9" spans="2:11" ht="19.5" customHeight="1">
      <c r="B9" s="30" t="s">
        <v>14</v>
      </c>
      <c r="C9" s="25">
        <v>144370</v>
      </c>
      <c r="D9" s="53">
        <v>68500</v>
      </c>
      <c r="E9" s="54">
        <v>75870</v>
      </c>
      <c r="H9" s="30" t="s">
        <v>14</v>
      </c>
      <c r="I9" s="55">
        <v>100</v>
      </c>
      <c r="J9" s="56">
        <v>47.44753065041213</v>
      </c>
      <c r="K9" s="26">
        <v>52.55246934958786</v>
      </c>
    </row>
    <row r="10" ht="6.75" customHeight="1"/>
    <row r="11" spans="2:8" ht="15" customHeight="1">
      <c r="B11" s="27" t="s">
        <v>8</v>
      </c>
      <c r="H11" s="27" t="s">
        <v>8</v>
      </c>
    </row>
    <row r="12" ht="15" customHeight="1">
      <c r="B12" s="27"/>
    </row>
    <row r="15" spans="7:10" ht="16.5">
      <c r="G15" s="57"/>
      <c r="H15" s="57"/>
      <c r="I15" s="57"/>
      <c r="J15" s="57"/>
    </row>
    <row r="16" spans="9:10" ht="16.5">
      <c r="I16" s="57"/>
      <c r="J16" s="57"/>
    </row>
    <row r="17" spans="8:10" ht="16.5">
      <c r="H17" s="57"/>
      <c r="J17" s="57"/>
    </row>
    <row r="18" spans="8:10" ht="16.5">
      <c r="H18" s="57"/>
      <c r="J18" s="57"/>
    </row>
    <row r="19" spans="8:10" ht="16.5">
      <c r="H19" s="57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F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12" customWidth="1"/>
    <col min="2" max="2" width="24.00390625" style="12" customWidth="1"/>
    <col min="3" max="3" width="12.57421875" style="12" customWidth="1"/>
    <col min="4" max="4" width="15.140625" style="12" customWidth="1"/>
    <col min="5" max="6" width="12.57421875" style="12" customWidth="1"/>
    <col min="7" max="7" width="4.421875" style="12" customWidth="1"/>
    <col min="8" max="8" width="3.57421875" style="12" customWidth="1"/>
    <col min="9" max="16384" width="9.00390625" style="12" customWidth="1"/>
  </cols>
  <sheetData>
    <row r="1" ht="19.5" customHeight="1"/>
    <row r="2" ht="19.5" customHeight="1">
      <c r="B2" s="13" t="s">
        <v>80</v>
      </c>
    </row>
    <row r="3" spans="2:6" ht="15" customHeight="1">
      <c r="B3" s="43"/>
      <c r="C3" s="60" t="s">
        <v>81</v>
      </c>
      <c r="D3" s="44"/>
      <c r="E3" s="44"/>
      <c r="F3" s="44"/>
    </row>
    <row r="4" spans="2:6" ht="27" customHeight="1">
      <c r="B4" s="13"/>
      <c r="F4" s="66" t="s">
        <v>29</v>
      </c>
    </row>
    <row r="5" spans="2:6" ht="19.5" customHeight="1">
      <c r="B5" s="38" t="s">
        <v>82</v>
      </c>
      <c r="C5" s="15" t="s">
        <v>31</v>
      </c>
      <c r="D5" s="15" t="s">
        <v>32</v>
      </c>
      <c r="E5" s="15" t="s">
        <v>34</v>
      </c>
      <c r="F5" s="15" t="s">
        <v>33</v>
      </c>
    </row>
    <row r="6" spans="2:6" ht="19.5" customHeight="1">
      <c r="B6" s="41" t="s">
        <v>25</v>
      </c>
      <c r="C6" s="19">
        <v>88689</v>
      </c>
      <c r="D6" s="46">
        <v>2923</v>
      </c>
      <c r="E6" s="46">
        <v>17266</v>
      </c>
      <c r="F6" s="47">
        <v>68500</v>
      </c>
    </row>
    <row r="7" spans="2:6" ht="19.5" customHeight="1">
      <c r="B7" s="67" t="s">
        <v>18</v>
      </c>
      <c r="C7" s="23">
        <v>6</v>
      </c>
      <c r="D7" s="62">
        <v>2</v>
      </c>
      <c r="E7" s="62">
        <v>0</v>
      </c>
      <c r="F7" s="63">
        <v>4</v>
      </c>
    </row>
    <row r="8" spans="2:6" ht="19.5" customHeight="1">
      <c r="B8" s="67" t="s">
        <v>19</v>
      </c>
      <c r="C8" s="23">
        <v>248</v>
      </c>
      <c r="D8" s="62">
        <v>43</v>
      </c>
      <c r="E8" s="62">
        <v>12</v>
      </c>
      <c r="F8" s="63">
        <v>193</v>
      </c>
    </row>
    <row r="9" spans="2:6" ht="19.5" customHeight="1">
      <c r="B9" s="67" t="s">
        <v>20</v>
      </c>
      <c r="C9" s="23">
        <v>1769</v>
      </c>
      <c r="D9" s="62">
        <v>124</v>
      </c>
      <c r="E9" s="62">
        <v>68</v>
      </c>
      <c r="F9" s="63">
        <v>1577</v>
      </c>
    </row>
    <row r="10" spans="2:6" ht="19.5" customHeight="1">
      <c r="B10" s="67" t="s">
        <v>21</v>
      </c>
      <c r="C10" s="23">
        <v>5847</v>
      </c>
      <c r="D10" s="62">
        <v>283</v>
      </c>
      <c r="E10" s="62">
        <v>415</v>
      </c>
      <c r="F10" s="63">
        <v>5149</v>
      </c>
    </row>
    <row r="11" spans="2:6" ht="19.5" customHeight="1">
      <c r="B11" s="67" t="s">
        <v>22</v>
      </c>
      <c r="C11" s="23">
        <v>15070</v>
      </c>
      <c r="D11" s="62">
        <v>640</v>
      </c>
      <c r="E11" s="62">
        <v>1515</v>
      </c>
      <c r="F11" s="63">
        <v>12915</v>
      </c>
    </row>
    <row r="12" spans="2:6" ht="19.5" customHeight="1">
      <c r="B12" s="67" t="s">
        <v>23</v>
      </c>
      <c r="C12" s="23">
        <v>21937</v>
      </c>
      <c r="D12" s="62">
        <v>759</v>
      </c>
      <c r="E12" s="62">
        <v>3186</v>
      </c>
      <c r="F12" s="63">
        <v>17992</v>
      </c>
    </row>
    <row r="13" spans="2:6" ht="19.5" customHeight="1">
      <c r="B13" s="67" t="s">
        <v>24</v>
      </c>
      <c r="C13" s="23">
        <v>20777</v>
      </c>
      <c r="D13" s="62">
        <v>560</v>
      </c>
      <c r="E13" s="62">
        <v>4710</v>
      </c>
      <c r="F13" s="63">
        <v>15507</v>
      </c>
    </row>
    <row r="14" spans="2:6" ht="19.5" customHeight="1">
      <c r="B14" s="67" t="s">
        <v>26</v>
      </c>
      <c r="C14" s="23">
        <v>12530</v>
      </c>
      <c r="D14" s="62">
        <v>286</v>
      </c>
      <c r="E14" s="62">
        <v>3836</v>
      </c>
      <c r="F14" s="63">
        <v>8408</v>
      </c>
    </row>
    <row r="15" spans="2:6" ht="19.5" customHeight="1">
      <c r="B15" s="68" t="s">
        <v>40</v>
      </c>
      <c r="C15" s="25">
        <v>10505</v>
      </c>
      <c r="D15" s="64">
        <v>226</v>
      </c>
      <c r="E15" s="64">
        <v>3524</v>
      </c>
      <c r="F15" s="65">
        <v>6755</v>
      </c>
    </row>
    <row r="16" ht="6.75" customHeight="1"/>
    <row r="17" ht="18.75" customHeight="1">
      <c r="B17" s="27" t="s">
        <v>8</v>
      </c>
    </row>
    <row r="18" ht="15.75" customHeight="1"/>
    <row r="19" ht="19.5" customHeight="1"/>
    <row r="20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18"/>
  <sheetViews>
    <sheetView showGridLines="0" zoomScalePageLayoutView="0" workbookViewId="0" topLeftCell="P1">
      <selection activeCell="P1" sqref="P1"/>
    </sheetView>
  </sheetViews>
  <sheetFormatPr defaultColWidth="9.140625" defaultRowHeight="15"/>
  <cols>
    <col min="1" max="1" width="3.57421875" style="1" customWidth="1"/>
    <col min="2" max="2" width="24.00390625" style="1" customWidth="1"/>
    <col min="3" max="3" width="12.57421875" style="1" customWidth="1"/>
    <col min="4" max="4" width="16.00390625" style="1" customWidth="1"/>
    <col min="5" max="6" width="12.57421875" style="1" customWidth="1"/>
    <col min="7" max="7" width="4.421875" style="1" customWidth="1"/>
    <col min="8" max="8" width="3.57421875" style="1" customWidth="1"/>
    <col min="9" max="9" width="24.00390625" style="1" customWidth="1"/>
    <col min="10" max="10" width="12.57421875" style="1" customWidth="1"/>
    <col min="11" max="11" width="17.421875" style="1" customWidth="1"/>
    <col min="12" max="13" width="12.57421875" style="1" customWidth="1"/>
    <col min="14" max="15" width="4.421875" style="1" customWidth="1"/>
    <col min="16" max="16" width="4.140625" style="1" customWidth="1"/>
    <col min="17" max="17" width="24.140625" style="1" customWidth="1"/>
    <col min="18" max="18" width="12.57421875" style="1" customWidth="1"/>
    <col min="19" max="19" width="14.8515625" style="1" customWidth="1"/>
    <col min="20" max="21" width="12.57421875" style="1" customWidth="1"/>
    <col min="22" max="22" width="3.421875" style="1" customWidth="1"/>
    <col min="23" max="16384" width="9.00390625" style="1" customWidth="1"/>
  </cols>
  <sheetData>
    <row r="1" ht="19.5" customHeight="1"/>
    <row r="2" spans="2:21" ht="19.5" customHeight="1">
      <c r="B2" s="13" t="s">
        <v>80</v>
      </c>
      <c r="C2" s="12"/>
      <c r="D2" s="12"/>
      <c r="E2" s="12"/>
      <c r="F2" s="12"/>
      <c r="I2" s="13" t="s">
        <v>76</v>
      </c>
      <c r="J2" s="12"/>
      <c r="K2" s="12"/>
      <c r="L2" s="12"/>
      <c r="M2" s="12"/>
      <c r="Q2" s="13" t="s">
        <v>83</v>
      </c>
      <c r="R2" s="12"/>
      <c r="S2" s="12"/>
      <c r="T2" s="12"/>
      <c r="U2" s="12"/>
    </row>
    <row r="3" spans="2:21" ht="15" customHeight="1">
      <c r="B3" s="43"/>
      <c r="C3" s="60" t="s">
        <v>81</v>
      </c>
      <c r="D3" s="44"/>
      <c r="E3" s="44"/>
      <c r="F3" s="44"/>
      <c r="I3" s="43"/>
      <c r="J3" s="60" t="s">
        <v>35</v>
      </c>
      <c r="K3" s="44"/>
      <c r="L3" s="44"/>
      <c r="M3" s="44"/>
      <c r="Q3" s="43" t="s">
        <v>84</v>
      </c>
      <c r="R3" s="60"/>
      <c r="S3" s="44"/>
      <c r="T3" s="44"/>
      <c r="U3" s="44"/>
    </row>
    <row r="4" spans="2:21" ht="19.5" customHeight="1">
      <c r="B4" s="13"/>
      <c r="C4" s="12"/>
      <c r="D4" s="12"/>
      <c r="E4" s="12"/>
      <c r="F4" s="66" t="s">
        <v>29</v>
      </c>
      <c r="I4" s="2"/>
      <c r="M4" s="66" t="s">
        <v>29</v>
      </c>
      <c r="Q4" s="2"/>
      <c r="R4" s="12"/>
      <c r="S4" s="12"/>
      <c r="T4" s="12"/>
      <c r="U4" s="45" t="s">
        <v>30</v>
      </c>
    </row>
    <row r="5" spans="2:21" ht="19.5" customHeight="1">
      <c r="B5" s="38" t="s">
        <v>82</v>
      </c>
      <c r="C5" s="15" t="s">
        <v>31</v>
      </c>
      <c r="D5" s="15" t="s">
        <v>32</v>
      </c>
      <c r="E5" s="15" t="s">
        <v>34</v>
      </c>
      <c r="F5" s="15" t="s">
        <v>33</v>
      </c>
      <c r="I5" s="38" t="s">
        <v>28</v>
      </c>
      <c r="J5" s="15" t="s">
        <v>31</v>
      </c>
      <c r="K5" s="15" t="s">
        <v>32</v>
      </c>
      <c r="L5" s="15" t="s">
        <v>34</v>
      </c>
      <c r="M5" s="15" t="s">
        <v>33</v>
      </c>
      <c r="Q5" s="38" t="s">
        <v>82</v>
      </c>
      <c r="R5" s="15" t="s">
        <v>31</v>
      </c>
      <c r="S5" s="15" t="s">
        <v>32</v>
      </c>
      <c r="T5" s="15" t="s">
        <v>34</v>
      </c>
      <c r="U5" s="15" t="s">
        <v>33</v>
      </c>
    </row>
    <row r="6" spans="2:21" ht="19.5" customHeight="1">
      <c r="B6" s="41" t="s">
        <v>25</v>
      </c>
      <c r="C6" s="19">
        <f>SUM(C7:C15)</f>
        <v>755972</v>
      </c>
      <c r="D6" s="46">
        <f>SUM(D7:D15)</f>
        <v>76594</v>
      </c>
      <c r="E6" s="46">
        <f>SUM(E7:E15)</f>
        <v>59364</v>
      </c>
      <c r="F6" s="47">
        <f>SUM(F7:F15)</f>
        <v>620014</v>
      </c>
      <c r="I6" s="41" t="s">
        <v>25</v>
      </c>
      <c r="J6" s="19">
        <f>SUM(J7:J15)</f>
        <v>1081699</v>
      </c>
      <c r="K6" s="46">
        <f>SUM(K7:K15)</f>
        <v>132052</v>
      </c>
      <c r="L6" s="46">
        <f>SUM(L7:L15)</f>
        <v>77912</v>
      </c>
      <c r="M6" s="47">
        <f>SUM(M7:M15)</f>
        <v>871735</v>
      </c>
      <c r="Q6" s="41" t="s">
        <v>25</v>
      </c>
      <c r="R6" s="9">
        <v>43.43412082745651</v>
      </c>
      <c r="S6" s="8">
        <v>9.001601379650161</v>
      </c>
      <c r="T6" s="8">
        <v>63.12979890310786</v>
      </c>
      <c r="U6" s="3">
        <v>47.44753065041213</v>
      </c>
    </row>
    <row r="7" spans="2:21" ht="19.5" customHeight="1">
      <c r="B7" s="67" t="s">
        <v>18</v>
      </c>
      <c r="C7" s="23">
        <f>SUM(D7:F7)</f>
        <v>571</v>
      </c>
      <c r="D7" s="62">
        <v>292</v>
      </c>
      <c r="E7" s="62">
        <v>4</v>
      </c>
      <c r="F7" s="63">
        <v>275</v>
      </c>
      <c r="I7" s="67" t="s">
        <v>18</v>
      </c>
      <c r="J7" s="23">
        <f>SUM(K7:M7)</f>
        <v>2752</v>
      </c>
      <c r="K7" s="21">
        <v>2058</v>
      </c>
      <c r="L7" s="21">
        <v>10</v>
      </c>
      <c r="M7" s="50">
        <v>684</v>
      </c>
      <c r="Q7" s="67" t="s">
        <v>18</v>
      </c>
      <c r="R7" s="10">
        <v>1.6901408450704223</v>
      </c>
      <c r="S7" s="6">
        <v>0.5847953216374269</v>
      </c>
      <c r="T7" s="6">
        <v>0</v>
      </c>
      <c r="U7" s="4">
        <v>30.76923076923077</v>
      </c>
    </row>
    <row r="8" spans="2:21" ht="19.5" customHeight="1">
      <c r="B8" s="67" t="s">
        <v>19</v>
      </c>
      <c r="C8" s="23">
        <f aca="true" t="shared" si="0" ref="C8:C15">SUM(D8:F8)</f>
        <v>12685</v>
      </c>
      <c r="D8" s="62">
        <v>3541</v>
      </c>
      <c r="E8" s="62">
        <v>109</v>
      </c>
      <c r="F8" s="63">
        <v>9035</v>
      </c>
      <c r="I8" s="67" t="s">
        <v>19</v>
      </c>
      <c r="J8" s="23">
        <f aca="true" t="shared" si="1" ref="J8:J15">SUM(K8:M8)</f>
        <v>26807</v>
      </c>
      <c r="K8" s="21">
        <v>10050</v>
      </c>
      <c r="L8" s="21">
        <v>195</v>
      </c>
      <c r="M8" s="50">
        <v>16562</v>
      </c>
      <c r="Q8" s="67" t="s">
        <v>19</v>
      </c>
      <c r="R8" s="10">
        <v>9.582689335394127</v>
      </c>
      <c r="S8" s="6">
        <v>2.3875624652970573</v>
      </c>
      <c r="T8" s="6">
        <v>46.15384615384615</v>
      </c>
      <c r="U8" s="4">
        <v>25.36136662286465</v>
      </c>
    </row>
    <row r="9" spans="2:21" ht="19.5" customHeight="1">
      <c r="B9" s="67" t="s">
        <v>20</v>
      </c>
      <c r="C9" s="23">
        <f t="shared" si="0"/>
        <v>50147</v>
      </c>
      <c r="D9" s="62">
        <v>9097</v>
      </c>
      <c r="E9" s="62">
        <v>720</v>
      </c>
      <c r="F9" s="63">
        <v>40330</v>
      </c>
      <c r="I9" s="67" t="s">
        <v>20</v>
      </c>
      <c r="J9" s="23">
        <f t="shared" si="1"/>
        <v>86005</v>
      </c>
      <c r="K9" s="21">
        <v>19130</v>
      </c>
      <c r="L9" s="21">
        <v>1187</v>
      </c>
      <c r="M9" s="50">
        <v>65688</v>
      </c>
      <c r="Q9" s="67" t="s">
        <v>20</v>
      </c>
      <c r="R9" s="10">
        <v>18.535205364626993</v>
      </c>
      <c r="S9" s="6">
        <v>2.7610777109775104</v>
      </c>
      <c r="T9" s="6">
        <v>44.15584415584416</v>
      </c>
      <c r="U9" s="4">
        <v>32.19024290671565</v>
      </c>
    </row>
    <row r="10" spans="2:21" ht="19.5" customHeight="1">
      <c r="B10" s="67" t="s">
        <v>21</v>
      </c>
      <c r="C10" s="23">
        <f t="shared" si="0"/>
        <v>105964</v>
      </c>
      <c r="D10" s="62">
        <v>13926</v>
      </c>
      <c r="E10" s="62">
        <v>2889</v>
      </c>
      <c r="F10" s="63">
        <v>89149</v>
      </c>
      <c r="I10" s="67" t="s">
        <v>21</v>
      </c>
      <c r="J10" s="23">
        <f t="shared" si="1"/>
        <v>164598</v>
      </c>
      <c r="K10" s="21">
        <v>24731</v>
      </c>
      <c r="L10" s="21">
        <v>4180</v>
      </c>
      <c r="M10" s="50">
        <v>135687</v>
      </c>
      <c r="Q10" s="67" t="s">
        <v>21</v>
      </c>
      <c r="R10" s="10">
        <v>27.55289571650723</v>
      </c>
      <c r="S10" s="6">
        <v>4.573367808661926</v>
      </c>
      <c r="T10" s="6">
        <v>49.404761904761905</v>
      </c>
      <c r="U10" s="4">
        <v>36.27844712182062</v>
      </c>
    </row>
    <row r="11" spans="2:21" ht="19.5" customHeight="1">
      <c r="B11" s="67" t="s">
        <v>22</v>
      </c>
      <c r="C11" s="23">
        <f t="shared" si="0"/>
        <v>202210</v>
      </c>
      <c r="D11" s="62">
        <v>20304</v>
      </c>
      <c r="E11" s="62">
        <v>9234</v>
      </c>
      <c r="F11" s="63">
        <v>172672</v>
      </c>
      <c r="I11" s="67" t="s">
        <v>22</v>
      </c>
      <c r="J11" s="23">
        <f t="shared" si="1"/>
        <v>288530</v>
      </c>
      <c r="K11" s="21">
        <v>32024</v>
      </c>
      <c r="L11" s="21">
        <v>12468</v>
      </c>
      <c r="M11" s="50">
        <v>244038</v>
      </c>
      <c r="Q11" s="67" t="s">
        <v>22</v>
      </c>
      <c r="R11" s="10">
        <v>37.26416260725502</v>
      </c>
      <c r="S11" s="6">
        <v>8.267665676269216</v>
      </c>
      <c r="T11" s="6">
        <v>55.78055964653903</v>
      </c>
      <c r="U11" s="4">
        <v>43.07297225186766</v>
      </c>
    </row>
    <row r="12" spans="2:21" ht="19.5" customHeight="1">
      <c r="B12" s="67" t="s">
        <v>23</v>
      </c>
      <c r="C12" s="23">
        <f t="shared" si="0"/>
        <v>208191</v>
      </c>
      <c r="D12" s="62">
        <v>16594</v>
      </c>
      <c r="E12" s="62">
        <v>16971</v>
      </c>
      <c r="F12" s="63">
        <v>174626</v>
      </c>
      <c r="I12" s="67" t="s">
        <v>23</v>
      </c>
      <c r="J12" s="23">
        <f t="shared" si="1"/>
        <v>282637</v>
      </c>
      <c r="K12" s="21">
        <v>25051</v>
      </c>
      <c r="L12" s="21">
        <v>22235</v>
      </c>
      <c r="M12" s="50">
        <v>235351</v>
      </c>
      <c r="Q12" s="67" t="s">
        <v>23</v>
      </c>
      <c r="R12" s="10">
        <v>44.226039272609974</v>
      </c>
      <c r="S12" s="6">
        <v>12.16931216931217</v>
      </c>
      <c r="T12" s="6">
        <v>59.629421673217294</v>
      </c>
      <c r="U12" s="4">
        <v>47.31997264741465</v>
      </c>
    </row>
    <row r="13" spans="2:21" ht="19.5" customHeight="1">
      <c r="B13" s="67" t="s">
        <v>24</v>
      </c>
      <c r="C13" s="23">
        <f t="shared" si="0"/>
        <v>121814</v>
      </c>
      <c r="D13" s="62">
        <v>8629</v>
      </c>
      <c r="E13" s="62">
        <v>17150</v>
      </c>
      <c r="F13" s="63">
        <v>96035</v>
      </c>
      <c r="I13" s="67" t="s">
        <v>24</v>
      </c>
      <c r="J13" s="23">
        <f t="shared" si="1"/>
        <v>161560</v>
      </c>
      <c r="K13" s="21">
        <v>12914</v>
      </c>
      <c r="L13" s="21">
        <v>22409</v>
      </c>
      <c r="M13" s="50">
        <v>126237</v>
      </c>
      <c r="Q13" s="67" t="s">
        <v>24</v>
      </c>
      <c r="R13" s="10">
        <v>49.52092668509868</v>
      </c>
      <c r="S13" s="6">
        <v>15.69066965536565</v>
      </c>
      <c r="T13" s="6">
        <v>61.82725124704647</v>
      </c>
      <c r="U13" s="4">
        <v>50.398127985959896</v>
      </c>
    </row>
    <row r="14" spans="2:21" ht="19.5" customHeight="1">
      <c r="B14" s="67" t="s">
        <v>26</v>
      </c>
      <c r="C14" s="23">
        <f t="shared" si="0"/>
        <v>41005</v>
      </c>
      <c r="D14" s="62">
        <v>3135</v>
      </c>
      <c r="E14" s="62">
        <v>8570</v>
      </c>
      <c r="F14" s="63">
        <v>29300</v>
      </c>
      <c r="I14" s="67" t="s">
        <v>26</v>
      </c>
      <c r="J14" s="23">
        <f t="shared" si="1"/>
        <v>52731</v>
      </c>
      <c r="K14" s="21">
        <v>4534</v>
      </c>
      <c r="L14" s="21">
        <v>10845</v>
      </c>
      <c r="M14" s="50">
        <v>37352</v>
      </c>
      <c r="Q14" s="67" t="s">
        <v>26</v>
      </c>
      <c r="R14" s="10">
        <v>54.09722821863397</v>
      </c>
      <c r="S14" s="6">
        <v>20.3125</v>
      </c>
      <c r="T14" s="6">
        <v>64.07215633873392</v>
      </c>
      <c r="U14" s="4">
        <v>53.32656814866493</v>
      </c>
    </row>
    <row r="15" spans="2:21" ht="19.5" customHeight="1">
      <c r="B15" s="68" t="s">
        <v>40</v>
      </c>
      <c r="C15" s="25">
        <f t="shared" si="0"/>
        <v>13385</v>
      </c>
      <c r="D15" s="64">
        <v>1076</v>
      </c>
      <c r="E15" s="64">
        <v>3717</v>
      </c>
      <c r="F15" s="65">
        <v>8592</v>
      </c>
      <c r="I15" s="68" t="s">
        <v>40</v>
      </c>
      <c r="J15" s="25">
        <f t="shared" si="1"/>
        <v>16079</v>
      </c>
      <c r="K15" s="53">
        <v>1560</v>
      </c>
      <c r="L15" s="53">
        <v>4383</v>
      </c>
      <c r="M15" s="54">
        <v>10136</v>
      </c>
      <c r="Q15" s="68" t="s">
        <v>40</v>
      </c>
      <c r="R15" s="11">
        <v>68.55707106963388</v>
      </c>
      <c r="S15" s="7">
        <v>32.51798561151079</v>
      </c>
      <c r="T15" s="7">
        <v>75.52507501071581</v>
      </c>
      <c r="U15" s="5">
        <v>67.80766914274243</v>
      </c>
    </row>
    <row r="16" spans="2:6" ht="6.75" customHeight="1">
      <c r="B16" s="12"/>
      <c r="C16" s="12"/>
      <c r="D16" s="12"/>
      <c r="E16" s="12"/>
      <c r="F16" s="12"/>
    </row>
    <row r="17" spans="2:17" ht="18.75" customHeight="1">
      <c r="B17" s="27" t="s">
        <v>8</v>
      </c>
      <c r="C17" s="12"/>
      <c r="D17" s="12"/>
      <c r="E17" s="12"/>
      <c r="F17" s="12"/>
      <c r="I17" s="27" t="s">
        <v>8</v>
      </c>
      <c r="Q17" s="27" t="s">
        <v>8</v>
      </c>
    </row>
    <row r="18" ht="15.75" customHeight="1">
      <c r="Q18" s="69" t="s">
        <v>69</v>
      </c>
    </row>
    <row r="19" ht="19.5" customHeight="1"/>
    <row r="20" ht="19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8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4.421875" style="12" customWidth="1"/>
    <col min="2" max="2" width="35.140625" style="12" customWidth="1"/>
    <col min="3" max="3" width="18.00390625" style="12" customWidth="1"/>
    <col min="4" max="4" width="12.57421875" style="12" customWidth="1"/>
    <col min="5" max="5" width="3.7109375" style="12" customWidth="1"/>
    <col min="6" max="6" width="8.8515625" style="12" customWidth="1"/>
    <col min="7" max="7" width="4.421875" style="12" customWidth="1"/>
    <col min="8" max="8" width="35.140625" style="12" customWidth="1"/>
    <col min="9" max="9" width="18.00390625" style="12" customWidth="1"/>
    <col min="10" max="10" width="12.57421875" style="12" customWidth="1"/>
    <col min="11" max="11" width="3.7109375" style="12" customWidth="1"/>
    <col min="12" max="16384" width="8.8515625" style="12" customWidth="1"/>
  </cols>
  <sheetData>
    <row r="1" ht="19.5" customHeight="1"/>
    <row r="2" spans="2:8" ht="19.5" customHeight="1">
      <c r="B2" s="13" t="s">
        <v>54</v>
      </c>
      <c r="H2" s="13" t="s">
        <v>85</v>
      </c>
    </row>
    <row r="3" spans="2:8" ht="19.5" customHeight="1">
      <c r="B3" s="13" t="s">
        <v>63</v>
      </c>
      <c r="H3" s="13" t="s">
        <v>63</v>
      </c>
    </row>
    <row r="4" spans="2:8" s="44" customFormat="1" ht="19.5" customHeight="1">
      <c r="B4" s="43" t="s">
        <v>64</v>
      </c>
      <c r="H4" s="43" t="s">
        <v>64</v>
      </c>
    </row>
    <row r="5" spans="2:8" ht="19.5" customHeight="1">
      <c r="B5" s="13"/>
      <c r="H5" s="13"/>
    </row>
    <row r="6" spans="2:10" ht="37.5" customHeight="1">
      <c r="B6" s="59" t="s">
        <v>62</v>
      </c>
      <c r="C6" s="15" t="s">
        <v>10</v>
      </c>
      <c r="D6" s="15" t="s">
        <v>9</v>
      </c>
      <c r="H6" s="59" t="s">
        <v>62</v>
      </c>
      <c r="I6" s="15" t="s">
        <v>10</v>
      </c>
      <c r="J6" s="15" t="s">
        <v>9</v>
      </c>
    </row>
    <row r="7" spans="2:10" ht="19.5" customHeight="1">
      <c r="B7" s="29" t="s">
        <v>55</v>
      </c>
      <c r="C7" s="21">
        <v>53154614</v>
      </c>
      <c r="D7" s="24">
        <v>100</v>
      </c>
      <c r="H7" s="29" t="s">
        <v>55</v>
      </c>
      <c r="I7" s="21">
        <v>204192</v>
      </c>
      <c r="J7" s="24">
        <v>100</v>
      </c>
    </row>
    <row r="8" spans="2:10" ht="19.5" customHeight="1">
      <c r="B8" s="29" t="s">
        <v>56</v>
      </c>
      <c r="C8" s="21">
        <v>36824891</v>
      </c>
      <c r="D8" s="24">
        <v>69.27882309520676</v>
      </c>
      <c r="H8" s="29" t="s">
        <v>56</v>
      </c>
      <c r="I8" s="21">
        <v>190115</v>
      </c>
      <c r="J8" s="24">
        <v>93.10599827613227</v>
      </c>
    </row>
    <row r="9" spans="2:10" ht="19.5" customHeight="1">
      <c r="B9" s="29" t="s">
        <v>58</v>
      </c>
      <c r="C9" s="21">
        <v>34089629</v>
      </c>
      <c r="D9" s="24">
        <v>64.13296313279596</v>
      </c>
      <c r="H9" s="29" t="s">
        <v>58</v>
      </c>
      <c r="I9" s="21">
        <v>173310</v>
      </c>
      <c r="J9" s="24">
        <v>84.8759990597085</v>
      </c>
    </row>
    <row r="10" spans="2:10" ht="19.5" customHeight="1">
      <c r="B10" s="29" t="s">
        <v>67</v>
      </c>
      <c r="C10" s="21">
        <v>27959032</v>
      </c>
      <c r="D10" s="24">
        <v>52.59944508298</v>
      </c>
      <c r="H10" s="29" t="s">
        <v>67</v>
      </c>
      <c r="I10" s="21">
        <v>147806</v>
      </c>
      <c r="J10" s="24">
        <v>72.38579376273312</v>
      </c>
    </row>
    <row r="11" spans="2:10" ht="19.5" customHeight="1">
      <c r="B11" s="29" t="s">
        <v>59</v>
      </c>
      <c r="C11" s="21">
        <v>21002407</v>
      </c>
      <c r="D11" s="24">
        <v>39.51191706518647</v>
      </c>
      <c r="H11" s="29" t="s">
        <v>59</v>
      </c>
      <c r="I11" s="21">
        <v>120250</v>
      </c>
      <c r="J11" s="24">
        <v>58.89065193543331</v>
      </c>
    </row>
    <row r="12" spans="2:10" ht="19.5" customHeight="1">
      <c r="B12" s="29" t="s">
        <v>60</v>
      </c>
      <c r="C12" s="21">
        <v>639470</v>
      </c>
      <c r="D12" s="24">
        <v>1.2030376140065657</v>
      </c>
      <c r="H12" s="29" t="s">
        <v>60</v>
      </c>
      <c r="I12" s="21">
        <v>3874</v>
      </c>
      <c r="J12" s="24">
        <v>1.8972339758658516</v>
      </c>
    </row>
    <row r="13" spans="2:10" ht="19.5" customHeight="1">
      <c r="B13" s="29" t="s">
        <v>61</v>
      </c>
      <c r="C13" s="21">
        <v>3883461</v>
      </c>
      <c r="D13" s="24">
        <v>7.305971594488486</v>
      </c>
      <c r="H13" s="29" t="s">
        <v>61</v>
      </c>
      <c r="I13" s="21">
        <v>13653</v>
      </c>
      <c r="J13" s="24">
        <v>6.686354019746121</v>
      </c>
    </row>
    <row r="14" spans="2:10" ht="19.5" customHeight="1">
      <c r="B14" s="97" t="s">
        <v>65</v>
      </c>
      <c r="C14" s="62">
        <v>2735262</v>
      </c>
      <c r="D14" s="82">
        <v>5.145859962410789</v>
      </c>
      <c r="H14" s="97" t="s">
        <v>65</v>
      </c>
      <c r="I14" s="62">
        <v>16805</v>
      </c>
      <c r="J14" s="82">
        <v>8.229999216423758</v>
      </c>
    </row>
    <row r="15" spans="2:10" ht="19.5" customHeight="1">
      <c r="B15" s="97" t="s">
        <v>66</v>
      </c>
      <c r="C15" s="98" t="s">
        <v>91</v>
      </c>
      <c r="D15" s="82">
        <v>7.427753146642037</v>
      </c>
      <c r="H15" s="97" t="s">
        <v>66</v>
      </c>
      <c r="I15" s="98" t="s">
        <v>91</v>
      </c>
      <c r="J15" s="82">
        <v>8.839386687005234</v>
      </c>
    </row>
    <row r="16" spans="2:10" ht="19.5" customHeight="1">
      <c r="B16" s="30" t="s">
        <v>57</v>
      </c>
      <c r="C16" s="64">
        <v>13085666</v>
      </c>
      <c r="D16" s="83">
        <v>24.618118758232352</v>
      </c>
      <c r="H16" s="30" t="s">
        <v>57</v>
      </c>
      <c r="I16" s="64">
        <v>5668</v>
      </c>
      <c r="J16" s="83">
        <v>2.775818837172857</v>
      </c>
    </row>
    <row r="17" spans="2:10" ht="3" customHeight="1">
      <c r="B17" s="33"/>
      <c r="C17" s="33"/>
      <c r="D17" s="33"/>
      <c r="H17" s="33"/>
      <c r="I17" s="33"/>
      <c r="J17" s="33"/>
    </row>
    <row r="18" spans="2:8" ht="19.5" customHeight="1">
      <c r="B18" s="27" t="s">
        <v>8</v>
      </c>
      <c r="H18" s="27" t="s">
        <v>8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" right="0.7" top="0.75" bottom="0.75" header="0.3" footer="0.3"/>
  <pageSetup horizontalDpi="300" verticalDpi="300" orientation="landscape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総務省統計研修所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2013-10-28T06:52:46Z</cp:lastPrinted>
  <dcterms:created xsi:type="dcterms:W3CDTF">2012-05-30T09:43:22Z</dcterms:created>
  <dcterms:modified xsi:type="dcterms:W3CDTF">2013-11-14T04:10:02Z</dcterms:modified>
  <cp:category/>
  <cp:version/>
  <cp:contentType/>
  <cp:contentStatus/>
</cp:coreProperties>
</file>